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trlProps/ctrlProp3.xml" ContentType="application/vnd.ms-excel.controlproperties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-1770" yWindow="-180" windowWidth="19320" windowHeight="12240"/>
  </bookViews>
  <sheets>
    <sheet name="Nokia_2012" sheetId="1" r:id="rId1"/>
  </sheets>
  <definedNames>
    <definedName name="Z_DD60FDF1_A626_4BD3_BFA7_ACC5D9335012_.wvu.Cols" localSheetId="0" hidden="1">Nokia_2012!$AB:$AD</definedName>
  </definedNames>
  <calcPr calcId="125725"/>
  <customWorkbookViews>
    <customWorkbookView name="asztali - Egyéni nézet" guid="{DD60FDF1-A626-4BD3-BFA7-ACC5D9335012}" mergeInterval="0" personalView="1" maximized="1" windowWidth="1916" windowHeight="855" activeSheetId="1"/>
  </customWorkbookViews>
</workbook>
</file>

<file path=xl/calcChain.xml><?xml version="1.0" encoding="utf-8"?>
<calcChain xmlns="http://schemas.openxmlformats.org/spreadsheetml/2006/main">
  <c r="I19" i="1"/>
  <c r="G19"/>
  <c r="I7"/>
  <c r="H13" l="1"/>
  <c r="I13" s="1"/>
  <c r="I14"/>
  <c r="E11" l="1"/>
  <c r="D11" s="1"/>
  <c r="H12"/>
  <c r="G12"/>
  <c r="F12"/>
  <c r="D12"/>
  <c r="D9"/>
  <c r="G9" s="1"/>
  <c r="I9" s="1"/>
  <c r="D10"/>
  <c r="H10" s="1"/>
  <c r="I10" s="1"/>
  <c r="D8"/>
  <c r="I12" l="1"/>
  <c r="X20" l="1"/>
  <c r="W20"/>
  <c r="V20"/>
  <c r="X24" s="1"/>
  <c r="X25" s="1"/>
  <c r="N20"/>
  <c r="Y19"/>
  <c r="Y18"/>
  <c r="Y17"/>
  <c r="Y16"/>
  <c r="Y15"/>
  <c r="Y14"/>
  <c r="D14"/>
  <c r="Y13"/>
  <c r="D13"/>
  <c r="Y12"/>
  <c r="Y11"/>
  <c r="R11"/>
  <c r="Y10"/>
  <c r="R10"/>
  <c r="Y9"/>
  <c r="R9"/>
  <c r="Y8"/>
  <c r="R8"/>
  <c r="F8"/>
  <c r="I8" s="1"/>
  <c r="I11" s="1"/>
  <c r="R7"/>
  <c r="R12" s="1"/>
  <c r="I15" s="1"/>
  <c r="I16" s="1"/>
  <c r="H19" s="1"/>
  <c r="M3"/>
  <c r="F19" l="1"/>
  <c r="X27"/>
  <c r="Y20"/>
  <c r="X26"/>
  <c r="I20" l="1"/>
  <c r="R19"/>
  <c r="R18"/>
  <c r="R17"/>
  <c r="R16"/>
  <c r="R15"/>
  <c r="I21"/>
  <c r="I23" l="1"/>
  <c r="R20"/>
  <c r="R21" l="1"/>
  <c r="I24"/>
  <c r="H24" s="1"/>
  <c r="N21"/>
  <c r="N22" s="1"/>
  <c r="R22" l="1"/>
  <c r="R23" l="1"/>
  <c r="N23" s="1"/>
</calcChain>
</file>

<file path=xl/comments1.xml><?xml version="1.0" encoding="utf-8"?>
<comments xmlns="http://schemas.openxmlformats.org/spreadsheetml/2006/main">
  <authors>
    <author>istvvarg</author>
    <author>Kamikaze</author>
    <author>asztali</author>
  </authors>
  <commentList>
    <comment ref="M1" authorId="0">
      <text>
        <r>
          <rPr>
            <b/>
            <i/>
            <u/>
            <sz val="8"/>
            <color indexed="81"/>
            <rFont val="Tahoma"/>
            <family val="2"/>
            <charset val="238"/>
          </rPr>
          <t xml:space="preserve">Változások az előző verzióhoz képest: 3.52---&gt; 4.06b
</t>
        </r>
        <r>
          <rPr>
            <i/>
            <sz val="8"/>
            <color indexed="81"/>
            <rFont val="Tahoma"/>
            <family val="2"/>
          </rPr>
          <t xml:space="preserve">-       Ez a táblázat a kormány 2011 végén bejelentett adórendszert érintő                                                  
-      változásai alapján számol. </t>
        </r>
        <r>
          <rPr>
            <b/>
            <i/>
            <sz val="8"/>
            <color indexed="81"/>
            <rFont val="Tahoma"/>
            <family val="2"/>
            <charset val="238"/>
          </rPr>
          <t xml:space="preserve">
</t>
        </r>
        <r>
          <rPr>
            <b/>
            <i/>
            <u/>
            <sz val="8"/>
            <color indexed="81"/>
            <rFont val="Tahoma"/>
            <family val="2"/>
            <charset val="238"/>
          </rPr>
          <t>Főbb változások!</t>
        </r>
        <r>
          <rPr>
            <b/>
            <i/>
            <sz val="8"/>
            <color indexed="81"/>
            <rFont val="Tahoma"/>
            <family val="2"/>
            <charset val="238"/>
          </rPr>
          <t xml:space="preserve">
-       Az adójóváírás megszünt!
-       Megszünt a szuperbruttó rendszere is kivéve 202ezer forint felett.
-       Emelkedik az összevont járulék összesen 8,5%
-       A 202000 Forint feletti részt tovább érinti a 27% plusz adó
-       A bejelentett műszakrend változás miatt a táblázat </t>
        </r>
        <r>
          <rPr>
            <b/>
            <i/>
            <u/>
            <sz val="8"/>
            <color indexed="81"/>
            <rFont val="Tahoma"/>
            <family val="2"/>
            <charset val="238"/>
          </rPr>
          <t>PRÓBA VERZIÓ!</t>
        </r>
        <r>
          <rPr>
            <b/>
            <i/>
            <sz val="8"/>
            <color indexed="81"/>
            <rFont val="Tahoma"/>
            <family val="2"/>
            <charset val="238"/>
          </rPr>
          <t xml:space="preserve">
-       Bekerült a beteg szabi és a táppénz lehetősége!
-       Képlethibák javítva! Formázás javítva!
</t>
        </r>
        <r>
          <rPr>
            <sz val="8"/>
            <color indexed="81"/>
            <rFont val="Tahoma"/>
            <family val="2"/>
          </rPr>
          <t xml:space="preserve">
                                               Várom a további visszajelzéseket!
                                                                 Varga István
                                                        corvindiak@indamail.hu
</t>
        </r>
        <r>
          <rPr>
            <i/>
            <sz val="8"/>
            <color indexed="81"/>
            <rFont val="Tahoma"/>
            <family val="2"/>
            <charset val="238"/>
          </rPr>
          <t xml:space="preserve">Utolsó frissítés: 2011.12.07
www.corvindiak.atw.hu
</t>
        </r>
      </text>
    </comment>
    <comment ref="AC6" authorId="0">
      <text>
        <r>
          <rPr>
            <b/>
            <sz val="8"/>
            <color indexed="81"/>
            <rFont val="Tahoma"/>
            <family val="2"/>
          </rPr>
          <t>gyerek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M7" authorId="0">
      <text>
        <r>
          <rPr>
            <i/>
            <sz val="8"/>
            <color indexed="81"/>
            <rFont val="Tahoma"/>
            <family val="2"/>
          </rPr>
          <t>Ide írd be mennyi jutalomban részesültél</t>
        </r>
      </text>
    </comment>
    <comment ref="AC7" authorId="0">
      <text>
        <r>
          <rPr>
            <b/>
            <sz val="8"/>
            <color indexed="81"/>
            <rFont val="Tahoma"/>
            <family val="2"/>
          </rPr>
          <t>istvvarg:</t>
        </r>
        <r>
          <rPr>
            <sz val="8"/>
            <color indexed="81"/>
            <rFont val="Tahoma"/>
            <family val="2"/>
          </rPr>
          <t xml:space="preserve">
adójóváírás</t>
        </r>
      </text>
    </comment>
    <comment ref="M8" authorId="0">
      <text>
        <r>
          <rPr>
            <sz val="8"/>
            <color indexed="81"/>
            <rFont val="Tahoma"/>
            <family val="2"/>
          </rPr>
          <t xml:space="preserve">Ebbe a mezőbe írd be mennyi a
</t>
        </r>
        <r>
          <rPr>
            <b/>
            <i/>
            <sz val="8"/>
            <color indexed="81"/>
            <rFont val="Tahoma"/>
            <family val="2"/>
          </rPr>
          <t>HAVI ÁTLAGOS ALAPBÉRED</t>
        </r>
        <r>
          <rPr>
            <sz val="8"/>
            <color indexed="81"/>
            <rFont val="Tahoma"/>
            <family val="2"/>
          </rPr>
          <t xml:space="preserve">!  
</t>
        </r>
        <r>
          <rPr>
            <b/>
            <i/>
            <sz val="8"/>
            <color indexed="81"/>
            <rFont val="Tahoma"/>
            <family val="2"/>
          </rPr>
          <t>Tipp: Ird ide az I-12es mezőben található összeget.</t>
        </r>
      </text>
    </comment>
    <comment ref="N8" authorId="1">
      <text>
        <r>
          <rPr>
            <b/>
            <sz val="9"/>
            <color indexed="81"/>
            <rFont val="Tahoma"/>
            <family val="2"/>
            <charset val="238"/>
          </rPr>
          <t>Varga István:</t>
        </r>
        <r>
          <rPr>
            <sz val="9"/>
            <color indexed="81"/>
            <rFont val="Tahoma"/>
            <family val="2"/>
            <charset val="238"/>
          </rPr>
          <t xml:space="preserve">
Időszak: 2011. III. negyedév</t>
        </r>
      </text>
    </comment>
    <comment ref="R8" authorId="0">
      <text>
        <r>
          <rPr>
            <b/>
            <i/>
            <sz val="8"/>
            <color indexed="81"/>
            <rFont val="Tahoma"/>
            <family val="2"/>
          </rPr>
          <t>Becsült érték! 
A valós összeg eltérhet a cellában számítottól!</t>
        </r>
      </text>
    </comment>
    <comment ref="M9" authorId="0">
      <text>
        <r>
          <rPr>
            <sz val="8"/>
            <color indexed="81"/>
            <rFont val="Tahoma"/>
            <family val="2"/>
          </rPr>
          <t xml:space="preserve">Ebbe a mezőbe írd be mennyi a
</t>
        </r>
        <r>
          <rPr>
            <b/>
            <i/>
            <sz val="8"/>
            <color indexed="81"/>
            <rFont val="Tahoma"/>
            <family val="2"/>
          </rPr>
          <t>HAVI ÁTLAGOS ALAPBÉRED!
Tipp: Ird ide az I-12es mezőben található összeget.</t>
        </r>
      </text>
    </comment>
    <comment ref="R9" authorId="0">
      <text>
        <r>
          <rPr>
            <b/>
            <i/>
            <sz val="8"/>
            <color indexed="81"/>
            <rFont val="Tahoma"/>
            <family val="2"/>
          </rPr>
          <t>Becsült érték! 
A valós összeg eltérhet a cellában számítottól!</t>
        </r>
      </text>
    </comment>
    <comment ref="M10" authorId="0">
      <text>
        <r>
          <rPr>
            <sz val="8"/>
            <color indexed="81"/>
            <rFont val="Tahoma"/>
            <family val="2"/>
          </rPr>
          <t>Ide írd be mennyi többletórával rendelkezel. Akkor is ezt a cellát használd, ha 8 órás tréningen voltál. Vagy olyan munkanapod volt amit 8 órában fizet ki a munkáltató.</t>
        </r>
      </text>
    </comment>
    <comment ref="M11" authorId="0">
      <text>
        <r>
          <rPr>
            <sz val="8"/>
            <color indexed="81"/>
            <rFont val="Tahoma"/>
            <family val="2"/>
          </rPr>
          <t xml:space="preserve">Ide írd be mennyi igazolt fizetett órád van. </t>
        </r>
        <r>
          <rPr>
            <i/>
            <sz val="8"/>
            <color indexed="81"/>
            <rFont val="Tahoma"/>
            <family val="2"/>
          </rPr>
          <t>(Igazolf iz. Órát a cég naponta 8 órát számol el)</t>
        </r>
      </text>
    </comment>
    <comment ref="I13" authorId="0">
      <text>
        <r>
          <rPr>
            <b/>
            <i/>
            <sz val="8"/>
            <color indexed="81"/>
            <rFont val="Tahoma"/>
            <family val="2"/>
            <charset val="238"/>
          </rPr>
          <t>Az első 15 napot a munkáltató fizeti és beteg szabiként találod meg a lenyíló fül alatt! Ennek szorzója 0,7
A további napokat a TB fizeti Ezt táppénz alatt találod meg! Szorzója 0,6</t>
        </r>
      </text>
    </comment>
    <comment ref="I14" authorId="0">
      <text>
        <r>
          <rPr>
            <sz val="8"/>
            <color indexed="81"/>
            <rFont val="Tahoma"/>
            <family val="2"/>
          </rPr>
          <t>Órabér * 1,23</t>
        </r>
      </text>
    </comment>
    <comment ref="H24" authorId="2">
      <text>
        <r>
          <rPr>
            <sz val="9"/>
            <color indexed="81"/>
            <rFont val="Tahoma"/>
            <family val="2"/>
            <charset val="238"/>
          </rPr>
          <t xml:space="preserve">Megközelítő érték! 300Ft / 1€ árfolyamon számol!
</t>
        </r>
      </text>
    </comment>
    <comment ref="X24" authorId="1">
      <text>
        <r>
          <rPr>
            <b/>
            <i/>
            <sz val="9"/>
            <color indexed="81"/>
            <rFont val="Tahoma"/>
            <family val="2"/>
            <charset val="238"/>
          </rPr>
          <t>Ellenörző táblából számolja a táblázat!</t>
        </r>
      </text>
    </comment>
    <comment ref="I26" authorId="1">
      <text>
        <r>
          <rPr>
            <b/>
            <i/>
            <u/>
            <sz val="9"/>
            <color indexed="81"/>
            <rFont val="Tahoma"/>
            <family val="2"/>
            <charset val="238"/>
          </rPr>
          <t>Segítség a táblázat használatához!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i/>
            <sz val="9"/>
            <color indexed="81"/>
            <rFont val="Tahoma"/>
            <family val="2"/>
          </rPr>
          <t xml:space="preserve">
Csak a zöld mezőkbe tudsz írni,</t>
        </r>
        <r>
          <rPr>
            <sz val="9"/>
            <color indexed="81"/>
            <rFont val="Tahoma"/>
            <family val="2"/>
            <charset val="238"/>
          </rPr>
          <t xml:space="preserve"> a többi mezőt a képletek miatt levédtem.
A táblázat </t>
        </r>
        <r>
          <rPr>
            <b/>
            <i/>
            <sz val="9"/>
            <color indexed="81"/>
            <rFont val="Tahoma"/>
            <family val="2"/>
          </rPr>
          <t xml:space="preserve">csak a műszakban dolgozó kollégák bérét számolja </t>
        </r>
        <r>
          <rPr>
            <sz val="9"/>
            <color indexed="81"/>
            <rFont val="Tahoma"/>
            <family val="2"/>
            <charset val="238"/>
          </rPr>
          <t xml:space="preserve">megfelelően.
Az összesített adatokat a táblázat nem automatikusan tölti! Az adatokat neked kell átvinni!
Ha az adott hónapban volt </t>
        </r>
        <r>
          <rPr>
            <b/>
            <i/>
            <sz val="9"/>
            <color indexed="81"/>
            <rFont val="Tahoma"/>
            <family val="2"/>
          </rPr>
          <t xml:space="preserve">fizetett ünnepnapod, azt csak az erre a célra készített cellába írd be! </t>
        </r>
        <r>
          <rPr>
            <sz val="9"/>
            <color indexed="81"/>
            <rFont val="Tahoma"/>
            <family val="2"/>
            <charset val="238"/>
          </rPr>
          <t xml:space="preserve">                                A nappalos vagy délutános vagy éjjeles napokhoz NE!
</t>
        </r>
        <r>
          <rPr>
            <b/>
            <i/>
            <sz val="9"/>
            <color indexed="81"/>
            <rFont val="Tahoma"/>
            <family val="2"/>
            <charset val="238"/>
          </rPr>
          <t>A betegállomány számítása megoldódott. Már ezzel is a megfelelő eredményt kapod!</t>
        </r>
        <r>
          <rPr>
            <sz val="9"/>
            <color indexed="81"/>
            <rFont val="Tahoma"/>
            <family val="2"/>
            <charset val="238"/>
          </rPr>
          <t xml:space="preserve">
Adójóváírás 2012-es évtől kivezetésre került az adórendszerből így itt sem találod meg.
</t>
        </r>
        <r>
          <rPr>
            <b/>
            <i/>
            <sz val="22"/>
            <color indexed="81"/>
            <rFont val="Tahoma"/>
            <family val="2"/>
            <charset val="238"/>
          </rPr>
          <t>Próba verzió!   Végleges: 2012 február..</t>
        </r>
      </text>
    </comment>
  </commentList>
</comments>
</file>

<file path=xl/sharedStrings.xml><?xml version="1.0" encoding="utf-8"?>
<sst xmlns="http://schemas.openxmlformats.org/spreadsheetml/2006/main" count="90" uniqueCount="89">
  <si>
    <t>Általános Adatok</t>
  </si>
  <si>
    <t>Nappal dolgozott napok</t>
  </si>
  <si>
    <t>Éjjel dolgozott napok</t>
  </si>
  <si>
    <t>Ide írd az órabéred:</t>
  </si>
  <si>
    <t>Napok</t>
  </si>
  <si>
    <t>PIB bónusz</t>
  </si>
  <si>
    <t>Nettó bér:</t>
  </si>
  <si>
    <t>Összes bér</t>
  </si>
  <si>
    <t>Órák</t>
  </si>
  <si>
    <t>Szabadság</t>
  </si>
  <si>
    <t>Betegállomány</t>
  </si>
  <si>
    <t>Kifizetések</t>
  </si>
  <si>
    <t>Levonások</t>
  </si>
  <si>
    <t>Adóelőleg</t>
  </si>
  <si>
    <t>Nyugd. Jár.</t>
  </si>
  <si>
    <t>Összes levonás:</t>
  </si>
  <si>
    <t>Verzió információ:</t>
  </si>
  <si>
    <t>Ledolgozott normál napok</t>
  </si>
  <si>
    <t>STBP bónusz</t>
  </si>
  <si>
    <t>Ebben a 6 hónapban 2,82%</t>
  </si>
  <si>
    <t>Fizetett ünnepnap</t>
  </si>
  <si>
    <t>MIK Túlórák</t>
  </si>
  <si>
    <t>Negyedévente kerül kifizetésre</t>
  </si>
  <si>
    <t xml:space="preserve">Egyszeri tételek </t>
  </si>
  <si>
    <t>Kudos</t>
  </si>
  <si>
    <t>Vezetői javaslatra adható jutalom</t>
  </si>
  <si>
    <t>Ig Fiz. Táv</t>
  </si>
  <si>
    <t>Igazolt fizetett távollét</t>
  </si>
  <si>
    <t>Összes Extra tétel:</t>
  </si>
  <si>
    <t>Adóalap / Bruttó Bér:</t>
  </si>
  <si>
    <t>Február</t>
  </si>
  <si>
    <t>Eltérés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</si>
  <si>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</si>
  <si>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</si>
  <si>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</si>
  <si>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</si>
  <si>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</si>
  <si>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</si>
  <si>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</si>
  <si>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</si>
  <si>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</si>
  <si>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</si>
  <si>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Január</t>
  </si>
  <si>
    <t>Összes</t>
  </si>
  <si>
    <t>Ellenörző tábla és összesített adatok</t>
  </si>
  <si>
    <t>Hónapok</t>
  </si>
  <si>
    <t>Éves Levont nyugdíjjárulék</t>
  </si>
  <si>
    <t>Éves levont Term. Egbizt. Jár.</t>
  </si>
  <si>
    <t>Tájékoztató adatok járulékok</t>
  </si>
  <si>
    <t xml:space="preserve">Éves adóalap </t>
  </si>
  <si>
    <t>Levont éves adóelőleg</t>
  </si>
  <si>
    <t xml:space="preserve">Nyugdíjbiztosítási járulék </t>
  </si>
  <si>
    <t>Pénzbeni eg. bizt. Járulék</t>
  </si>
  <si>
    <t>Természetbeni eg. bizt. Járulék</t>
  </si>
  <si>
    <t>Munkaerő-piaci járulék</t>
  </si>
  <si>
    <t>Szakképzési hozzájárulás</t>
  </si>
  <si>
    <t>Munkáltatói járulék összesen</t>
  </si>
  <si>
    <t>Munkavállalótól levont terhek</t>
  </si>
  <si>
    <t>Államnak összesen befizetve</t>
  </si>
  <si>
    <t>Munkáltató össz költsége</t>
  </si>
  <si>
    <t>Munkáltató terhei és összes befizetett járulék</t>
  </si>
  <si>
    <t>&lt;---- Fontos információk a verzió infóban!</t>
  </si>
  <si>
    <t>&lt; ----</t>
  </si>
  <si>
    <t>Ebben a 3 hónapban 3,40%</t>
  </si>
  <si>
    <t>Gyerekek száma:</t>
  </si>
  <si>
    <t>Segítség a táblázat kitöltéséhez itt:</t>
  </si>
  <si>
    <t>---------&gt;</t>
  </si>
  <si>
    <t>HELP</t>
  </si>
  <si>
    <t>Frisítés időpontja</t>
  </si>
  <si>
    <t>Valós bruttó</t>
  </si>
  <si>
    <t>Számított nettó</t>
  </si>
  <si>
    <t>Valós nettó</t>
  </si>
  <si>
    <t xml:space="preserve">    A Táblázatot készítette: Varga Isván   D-műszak
Továbbra is várom észrevételeiteket a                                                                                              corvindiak@indamail.hu címen
Vagy a Facebook-on                                                                                                http://www.facebook.com/corvindiak címen.</t>
  </si>
  <si>
    <t>Igen</t>
  </si>
  <si>
    <t>Nem</t>
  </si>
  <si>
    <t>Csak a zöld mezőkbe írj!</t>
  </si>
  <si>
    <t>Bérkalkulátor Nokia 2012</t>
  </si>
  <si>
    <t>Havi alap béred</t>
  </si>
  <si>
    <t>Délután dolgozott napok</t>
  </si>
  <si>
    <t>Nappal</t>
  </si>
  <si>
    <t>Délután</t>
  </si>
  <si>
    <t>Éjjel</t>
  </si>
  <si>
    <t>Válassz</t>
  </si>
  <si>
    <t>Összevont járulékok</t>
  </si>
  <si>
    <t>Táppénz</t>
  </si>
  <si>
    <t>Beteg szabi</t>
  </si>
  <si>
    <t>Válasz!</t>
  </si>
  <si>
    <t>Nem rendszeres jövedelem:</t>
  </si>
  <si>
    <t>4.1b</t>
  </si>
</sst>
</file>

<file path=xl/styles.xml><?xml version="1.0" encoding="utf-8"?>
<styleSheet xmlns="http://schemas.openxmlformats.org/spreadsheetml/2006/main">
  <numFmts count="4">
    <numFmt numFmtId="164" formatCode="#,##0\ &quot;Ft&quot;"/>
    <numFmt numFmtId="165" formatCode="0.0%"/>
    <numFmt numFmtId="166" formatCode="yyyy/mm/dd;@"/>
    <numFmt numFmtId="167" formatCode="#,##0\ [$€-1]"/>
  </numFmts>
  <fonts count="29">
    <font>
      <sz val="11"/>
      <color theme="1"/>
      <name val="Calibri"/>
      <family val="2"/>
      <charset val="238"/>
      <scheme val="minor"/>
    </font>
    <font>
      <b/>
      <i/>
      <sz val="20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charset val="238"/>
      <scheme val="minor"/>
    </font>
    <font>
      <sz val="8"/>
      <color indexed="81"/>
      <name val="Tahoma"/>
      <family val="2"/>
    </font>
    <font>
      <b/>
      <i/>
      <u/>
      <sz val="11"/>
      <color theme="1"/>
      <name val="Calibri"/>
      <family val="2"/>
      <scheme val="minor"/>
    </font>
    <font>
      <b/>
      <i/>
      <sz val="8"/>
      <color indexed="81"/>
      <name val="Tahoma"/>
      <family val="2"/>
    </font>
    <font>
      <i/>
      <sz val="8"/>
      <color indexed="81"/>
      <name val="Tahoma"/>
      <family val="2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11"/>
      <name val="Calibri"/>
      <family val="2"/>
      <charset val="238"/>
      <scheme val="minor"/>
    </font>
    <font>
      <i/>
      <sz val="8"/>
      <color indexed="81"/>
      <name val="Tahoma"/>
      <family val="2"/>
      <charset val="238"/>
    </font>
    <font>
      <b/>
      <i/>
      <u/>
      <sz val="8"/>
      <color indexed="81"/>
      <name val="Tahoma"/>
      <family val="2"/>
      <charset val="238"/>
    </font>
    <font>
      <b/>
      <i/>
      <sz val="9"/>
      <color indexed="81"/>
      <name val="Tahoma"/>
      <family val="2"/>
      <charset val="238"/>
    </font>
    <font>
      <b/>
      <i/>
      <sz val="8"/>
      <color indexed="81"/>
      <name val="Tahoma"/>
      <family val="2"/>
      <charset val="238"/>
    </font>
    <font>
      <b/>
      <i/>
      <sz val="11"/>
      <color rgb="FFFFFF00"/>
      <name val="Calibri"/>
      <family val="2"/>
      <charset val="238"/>
      <scheme val="minor"/>
    </font>
    <font>
      <b/>
      <i/>
      <u/>
      <sz val="9"/>
      <color indexed="81"/>
      <name val="Tahoma"/>
      <family val="2"/>
      <charset val="238"/>
    </font>
    <font>
      <b/>
      <i/>
      <sz val="9"/>
      <color indexed="81"/>
      <name val="Tahoma"/>
      <family val="2"/>
    </font>
    <font>
      <sz val="11"/>
      <color theme="8" tint="-0.249977111117893"/>
      <name val="Calibri"/>
      <family val="2"/>
      <charset val="238"/>
      <scheme val="minor"/>
    </font>
    <font>
      <b/>
      <sz val="8"/>
      <color indexed="81"/>
      <name val="Tahoma"/>
      <family val="2"/>
    </font>
    <font>
      <b/>
      <i/>
      <sz val="16"/>
      <color theme="1"/>
      <name val="Calibri"/>
      <family val="2"/>
      <scheme val="minor"/>
    </font>
    <font>
      <b/>
      <i/>
      <sz val="11"/>
      <color rgb="FFFFC000"/>
      <name val="Calibri"/>
      <family val="2"/>
      <charset val="238"/>
      <scheme val="minor"/>
    </font>
    <font>
      <i/>
      <sz val="11"/>
      <color rgb="FFFFC000"/>
      <name val="Calibri"/>
      <family val="2"/>
      <charset val="238"/>
      <scheme val="minor"/>
    </font>
    <font>
      <i/>
      <sz val="11"/>
      <color rgb="FFFFC000"/>
      <name val="Calibri"/>
      <family val="2"/>
      <scheme val="minor"/>
    </font>
    <font>
      <b/>
      <i/>
      <sz val="22"/>
      <color indexed="81"/>
      <name val="Tahoma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9900"/>
        <bgColor indexed="64"/>
      </patternFill>
    </fill>
    <fill>
      <patternFill patternType="lightGray">
        <bgColor theme="8" tint="-0.249977111117893"/>
      </patternFill>
    </fill>
    <fill>
      <gradientFill type="path">
        <stop position="0">
          <color rgb="FFFFFF00"/>
        </stop>
        <stop position="1">
          <color rgb="FFFF0000"/>
        </stop>
      </gradientFill>
    </fill>
    <fill>
      <patternFill patternType="solid">
        <fgColor rgb="FF2F9A16"/>
        <bgColor indexed="64"/>
      </patternFill>
    </fill>
    <fill>
      <gradientFill degree="180">
        <stop position="0">
          <color rgb="FF2F9A16"/>
        </stop>
        <stop position="1">
          <color rgb="FFFFFF00"/>
        </stop>
      </gradient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38">
    <xf numFmtId="0" fontId="0" fillId="0" borderId="0" xfId="0"/>
    <xf numFmtId="0" fontId="0" fillId="5" borderId="0" xfId="0" applyFill="1" applyProtection="1"/>
    <xf numFmtId="0" fontId="0" fillId="0" borderId="0" xfId="0" applyProtection="1"/>
    <xf numFmtId="0" fontId="0" fillId="4" borderId="0" xfId="0" applyFill="1" applyProtection="1"/>
    <xf numFmtId="9" fontId="3" fillId="2" borderId="1" xfId="0" applyNumberFormat="1" applyFont="1" applyFill="1" applyBorder="1" applyAlignment="1" applyProtection="1">
      <alignment horizontal="center" vertical="center"/>
    </xf>
    <xf numFmtId="0" fontId="4" fillId="2" borderId="32" xfId="0" applyFont="1" applyFill="1" applyBorder="1" applyAlignment="1" applyProtection="1">
      <alignment horizontal="center" vertical="center"/>
    </xf>
    <xf numFmtId="164" fontId="5" fillId="2" borderId="13" xfId="0" applyNumberFormat="1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vertical="center"/>
    </xf>
    <xf numFmtId="0" fontId="2" fillId="2" borderId="50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4" fillId="2" borderId="25" xfId="0" applyFont="1" applyFill="1" applyBorder="1" applyAlignment="1" applyProtection="1">
      <alignment horizontal="center"/>
    </xf>
    <xf numFmtId="164" fontId="4" fillId="2" borderId="15" xfId="0" applyNumberFormat="1" applyFont="1" applyFill="1" applyBorder="1" applyAlignment="1" applyProtection="1">
      <alignment horizontal="center"/>
    </xf>
    <xf numFmtId="164" fontId="2" fillId="2" borderId="42" xfId="0" applyNumberFormat="1" applyFont="1" applyFill="1" applyBorder="1" applyAlignment="1" applyProtection="1">
      <alignment horizontal="right"/>
    </xf>
    <xf numFmtId="164" fontId="5" fillId="2" borderId="16" xfId="0" applyNumberFormat="1" applyFont="1" applyFill="1" applyBorder="1" applyAlignment="1" applyProtection="1">
      <alignment horizontal="right"/>
    </xf>
    <xf numFmtId="164" fontId="2" fillId="6" borderId="51" xfId="0" applyNumberFormat="1" applyFont="1" applyFill="1" applyBorder="1" applyAlignment="1" applyProtection="1">
      <alignment horizontal="right" vertical="center"/>
    </xf>
    <xf numFmtId="164" fontId="4" fillId="2" borderId="23" xfId="0" applyNumberFormat="1" applyFont="1" applyFill="1" applyBorder="1" applyAlignment="1" applyProtection="1">
      <alignment horizontal="center"/>
    </xf>
    <xf numFmtId="164" fontId="2" fillId="2" borderId="43" xfId="0" applyNumberFormat="1" applyFont="1" applyFill="1" applyBorder="1" applyAlignment="1" applyProtection="1">
      <alignment horizontal="right"/>
    </xf>
    <xf numFmtId="0" fontId="4" fillId="2" borderId="15" xfId="0" applyFont="1" applyFill="1" applyBorder="1" applyAlignment="1" applyProtection="1">
      <alignment horizontal="center"/>
    </xf>
    <xf numFmtId="0" fontId="4" fillId="2" borderId="24" xfId="0" applyFont="1" applyFill="1" applyBorder="1" applyAlignment="1" applyProtection="1">
      <alignment horizontal="center"/>
    </xf>
    <xf numFmtId="164" fontId="5" fillId="2" borderId="19" xfId="0" applyNumberFormat="1" applyFont="1" applyFill="1" applyBorder="1" applyAlignment="1" applyProtection="1">
      <alignment horizontal="right"/>
    </xf>
    <xf numFmtId="164" fontId="5" fillId="2" borderId="38" xfId="0" applyNumberFormat="1" applyFont="1" applyFill="1" applyBorder="1" applyProtection="1"/>
    <xf numFmtId="164" fontId="2" fillId="2" borderId="44" xfId="0" applyNumberFormat="1" applyFont="1" applyFill="1" applyBorder="1" applyAlignment="1" applyProtection="1">
      <alignment horizontal="right"/>
    </xf>
    <xf numFmtId="164" fontId="2" fillId="2" borderId="1" xfId="0" applyNumberFormat="1" applyFont="1" applyFill="1" applyBorder="1" applyAlignment="1" applyProtection="1">
      <alignment horizontal="right" vertical="top"/>
    </xf>
    <xf numFmtId="10" fontId="4" fillId="2" borderId="25" xfId="0" applyNumberFormat="1" applyFont="1" applyFill="1" applyBorder="1" applyProtection="1"/>
    <xf numFmtId="164" fontId="2" fillId="2" borderId="42" xfId="0" applyNumberFormat="1" applyFont="1" applyFill="1" applyBorder="1" applyProtection="1"/>
    <xf numFmtId="164" fontId="2" fillId="6" borderId="7" xfId="0" applyNumberFormat="1" applyFont="1" applyFill="1" applyBorder="1" applyAlignment="1" applyProtection="1">
      <alignment horizontal="right" vertical="center"/>
    </xf>
    <xf numFmtId="10" fontId="4" fillId="2" borderId="49" xfId="0" applyNumberFormat="1" applyFont="1" applyFill="1" applyBorder="1" applyProtection="1"/>
    <xf numFmtId="164" fontId="2" fillId="6" borderId="7" xfId="0" applyNumberFormat="1" applyFont="1" applyFill="1" applyBorder="1" applyAlignment="1" applyProtection="1"/>
    <xf numFmtId="164" fontId="2" fillId="6" borderId="44" xfId="0" applyNumberFormat="1" applyFont="1" applyFill="1" applyBorder="1" applyAlignment="1" applyProtection="1">
      <alignment horizontal="right" vertical="center"/>
    </xf>
    <xf numFmtId="164" fontId="2" fillId="6" borderId="1" xfId="0" applyNumberFormat="1" applyFont="1" applyFill="1" applyBorder="1" applyAlignment="1" applyProtection="1">
      <alignment horizontal="right" vertical="center"/>
    </xf>
    <xf numFmtId="10" fontId="0" fillId="2" borderId="25" xfId="0" applyNumberFormat="1" applyFill="1" applyBorder="1" applyProtection="1"/>
    <xf numFmtId="164" fontId="2" fillId="2" borderId="46" xfId="0" applyNumberFormat="1" applyFont="1" applyFill="1" applyBorder="1" applyProtection="1"/>
    <xf numFmtId="10" fontId="0" fillId="2" borderId="28" xfId="0" applyNumberFormat="1" applyFill="1" applyBorder="1" applyProtection="1"/>
    <xf numFmtId="164" fontId="2" fillId="2" borderId="46" xfId="0" applyNumberFormat="1" applyFont="1" applyFill="1" applyBorder="1" applyAlignment="1" applyProtection="1">
      <alignment horizontal="right"/>
    </xf>
    <xf numFmtId="164" fontId="14" fillId="6" borderId="13" xfId="0" applyNumberFormat="1" applyFont="1" applyFill="1" applyBorder="1" applyProtection="1"/>
    <xf numFmtId="164" fontId="2" fillId="6" borderId="16" xfId="0" applyNumberFormat="1" applyFont="1" applyFill="1" applyBorder="1" applyProtection="1"/>
    <xf numFmtId="164" fontId="2" fillId="6" borderId="19" xfId="0" applyNumberFormat="1" applyFont="1" applyFill="1" applyBorder="1" applyProtection="1"/>
    <xf numFmtId="0" fontId="2" fillId="5" borderId="0" xfId="0" applyFont="1" applyFill="1" applyAlignment="1" applyProtection="1">
      <alignment horizontal="center"/>
    </xf>
    <xf numFmtId="49" fontId="5" fillId="6" borderId="22" xfId="0" applyNumberFormat="1" applyFont="1" applyFill="1" applyBorder="1" applyAlignment="1" applyProtection="1">
      <alignment horizontal="right" vertical="center"/>
    </xf>
    <xf numFmtId="0" fontId="4" fillId="5" borderId="0" xfId="0" applyFont="1" applyFill="1" applyBorder="1" applyAlignment="1" applyProtection="1">
      <alignment vertical="center" wrapText="1"/>
    </xf>
    <xf numFmtId="0" fontId="19" fillId="5" borderId="1" xfId="0" applyFont="1" applyFill="1" applyBorder="1" applyAlignment="1" applyProtection="1">
      <alignment horizontal="center" vertical="center" wrapText="1"/>
    </xf>
    <xf numFmtId="164" fontId="2" fillId="2" borderId="54" xfId="0" applyNumberFormat="1" applyFont="1" applyFill="1" applyBorder="1" applyAlignment="1" applyProtection="1">
      <alignment horizontal="right"/>
    </xf>
    <xf numFmtId="10" fontId="4" fillId="2" borderId="32" xfId="0" applyNumberFormat="1" applyFont="1" applyFill="1" applyBorder="1" applyAlignment="1" applyProtection="1"/>
    <xf numFmtId="10" fontId="4" fillId="2" borderId="28" xfId="0" applyNumberFormat="1" applyFont="1" applyFill="1" applyBorder="1" applyProtection="1"/>
    <xf numFmtId="0" fontId="22" fillId="7" borderId="0" xfId="0" applyFont="1" applyFill="1" applyProtection="1">
      <protection locked="0"/>
    </xf>
    <xf numFmtId="166" fontId="4" fillId="5" borderId="0" xfId="0" applyNumberFormat="1" applyFont="1" applyFill="1" applyBorder="1" applyAlignment="1" applyProtection="1">
      <alignment vertical="center" wrapText="1"/>
    </xf>
    <xf numFmtId="0" fontId="0" fillId="5" borderId="0" xfId="0" applyFill="1" applyProtection="1">
      <protection locked="0"/>
    </xf>
    <xf numFmtId="0" fontId="22" fillId="5" borderId="0" xfId="0" applyFont="1" applyFill="1" applyAlignment="1" applyProtection="1"/>
    <xf numFmtId="0" fontId="22" fillId="5" borderId="6" xfId="0" applyFont="1" applyFill="1" applyBorder="1" applyAlignment="1" applyProtection="1"/>
    <xf numFmtId="0" fontId="3" fillId="2" borderId="1" xfId="0" applyFont="1" applyFill="1" applyBorder="1" applyAlignment="1" applyProtection="1">
      <alignment horizontal="center" vertical="center"/>
    </xf>
    <xf numFmtId="0" fontId="2" fillId="3" borderId="19" xfId="0" applyFont="1" applyFill="1" applyBorder="1" applyAlignment="1" applyProtection="1">
      <alignment horizontal="right"/>
      <protection locked="0"/>
    </xf>
    <xf numFmtId="0" fontId="4" fillId="9" borderId="15" xfId="0" applyFont="1" applyFill="1" applyBorder="1" applyAlignment="1" applyProtection="1">
      <alignment horizontal="center"/>
      <protection locked="0"/>
    </xf>
    <xf numFmtId="0" fontId="6" fillId="9" borderId="24" xfId="0" applyFont="1" applyFill="1" applyBorder="1" applyAlignment="1" applyProtection="1">
      <alignment horizontal="center"/>
      <protection locked="0"/>
    </xf>
    <xf numFmtId="0" fontId="6" fillId="9" borderId="15" xfId="0" applyFont="1" applyFill="1" applyBorder="1" applyAlignment="1" applyProtection="1">
      <alignment horizontal="center"/>
      <protection locked="0"/>
    </xf>
    <xf numFmtId="0" fontId="6" fillId="9" borderId="12" xfId="0" applyFont="1" applyFill="1" applyBorder="1" applyAlignment="1" applyProtection="1">
      <alignment horizontal="center"/>
      <protection locked="0"/>
    </xf>
    <xf numFmtId="1" fontId="6" fillId="9" borderId="15" xfId="0" applyNumberFormat="1" applyFont="1" applyFill="1" applyBorder="1" applyAlignment="1" applyProtection="1">
      <alignment horizontal="center"/>
      <protection locked="0"/>
    </xf>
    <xf numFmtId="1" fontId="6" fillId="9" borderId="18" xfId="0" applyNumberFormat="1" applyFont="1" applyFill="1" applyBorder="1" applyAlignment="1" applyProtection="1">
      <alignment horizontal="center"/>
      <protection locked="0"/>
    </xf>
    <xf numFmtId="164" fontId="2" fillId="9" borderId="22" xfId="0" applyNumberFormat="1" applyFont="1" applyFill="1" applyBorder="1" applyAlignment="1" applyProtection="1">
      <alignment horizontal="right" vertical="center"/>
      <protection locked="0"/>
    </xf>
    <xf numFmtId="164" fontId="2" fillId="9" borderId="16" xfId="0" applyNumberFormat="1" applyFont="1" applyFill="1" applyBorder="1" applyAlignment="1" applyProtection="1">
      <alignment horizontal="right" vertical="center"/>
      <protection locked="0"/>
    </xf>
    <xf numFmtId="164" fontId="2" fillId="9" borderId="19" xfId="0" applyNumberFormat="1" applyFont="1" applyFill="1" applyBorder="1" applyAlignment="1" applyProtection="1">
      <alignment horizontal="right" vertical="center"/>
      <protection locked="0"/>
    </xf>
    <xf numFmtId="164" fontId="2" fillId="9" borderId="16" xfId="0" applyNumberFormat="1" applyFont="1" applyFill="1" applyBorder="1" applyProtection="1">
      <protection locked="0"/>
    </xf>
    <xf numFmtId="164" fontId="2" fillId="2" borderId="34" xfId="0" applyNumberFormat="1" applyFont="1" applyFill="1" applyBorder="1" applyProtection="1"/>
    <xf numFmtId="164" fontId="2" fillId="2" borderId="47" xfId="0" applyNumberFormat="1" applyFont="1" applyFill="1" applyBorder="1" applyProtection="1"/>
    <xf numFmtId="165" fontId="4" fillId="2" borderId="53" xfId="0" applyNumberFormat="1" applyFont="1" applyFill="1" applyBorder="1" applyProtection="1"/>
    <xf numFmtId="164" fontId="25" fillId="6" borderId="10" xfId="0" applyNumberFormat="1" applyFont="1" applyFill="1" applyBorder="1" applyProtection="1"/>
    <xf numFmtId="165" fontId="4" fillId="2" borderId="24" xfId="0" applyNumberFormat="1" applyFont="1" applyFill="1" applyBorder="1" applyProtection="1"/>
    <xf numFmtId="0" fontId="0" fillId="6" borderId="56" xfId="0" applyFill="1" applyBorder="1" applyAlignment="1" applyProtection="1"/>
    <xf numFmtId="164" fontId="2" fillId="9" borderId="15" xfId="0" applyNumberFormat="1" applyFont="1" applyFill="1" applyBorder="1" applyAlignment="1" applyProtection="1">
      <alignment horizontal="right" vertical="center"/>
      <protection locked="0"/>
    </xf>
    <xf numFmtId="164" fontId="2" fillId="9" borderId="20" xfId="0" applyNumberFormat="1" applyFont="1" applyFill="1" applyBorder="1" applyAlignment="1" applyProtection="1">
      <alignment horizontal="right" vertical="center"/>
      <protection locked="0"/>
    </xf>
    <xf numFmtId="164" fontId="2" fillId="9" borderId="21" xfId="0" applyNumberFormat="1" applyFont="1" applyFill="1" applyBorder="1" applyAlignment="1" applyProtection="1">
      <alignment horizontal="right" vertical="center"/>
      <protection locked="0"/>
    </xf>
    <xf numFmtId="164" fontId="2" fillId="9" borderId="14" xfId="0" applyNumberFormat="1" applyFont="1" applyFill="1" applyBorder="1" applyAlignment="1" applyProtection="1">
      <alignment horizontal="right" vertical="center"/>
      <protection locked="0"/>
    </xf>
    <xf numFmtId="164" fontId="2" fillId="9" borderId="17" xfId="0" applyNumberFormat="1" applyFont="1" applyFill="1" applyBorder="1" applyAlignment="1" applyProtection="1">
      <alignment horizontal="right" vertical="center"/>
      <protection locked="0"/>
    </xf>
    <xf numFmtId="164" fontId="2" fillId="9" borderId="18" xfId="0" applyNumberFormat="1" applyFont="1" applyFill="1" applyBorder="1" applyAlignment="1" applyProtection="1">
      <alignment horizontal="right" vertical="center"/>
      <protection locked="0"/>
    </xf>
    <xf numFmtId="0" fontId="0" fillId="6" borderId="23" xfId="0" applyFill="1" applyBorder="1" applyAlignment="1" applyProtection="1">
      <alignment horizontal="center"/>
    </xf>
    <xf numFmtId="164" fontId="4" fillId="6" borderId="15" xfId="0" applyNumberFormat="1" applyFont="1" applyFill="1" applyBorder="1" applyAlignment="1" applyProtection="1">
      <alignment horizontal="center"/>
    </xf>
    <xf numFmtId="164" fontId="2" fillId="2" borderId="63" xfId="0" applyNumberFormat="1" applyFont="1" applyFill="1" applyBorder="1" applyAlignment="1" applyProtection="1">
      <alignment horizontal="right"/>
    </xf>
    <xf numFmtId="164" fontId="2" fillId="2" borderId="1" xfId="0" applyNumberFormat="1" applyFont="1" applyFill="1" applyBorder="1" applyAlignment="1" applyProtection="1">
      <alignment horizontal="right"/>
    </xf>
    <xf numFmtId="164" fontId="2" fillId="2" borderId="4" xfId="0" quotePrefix="1" applyNumberFormat="1" applyFont="1" applyFill="1" applyBorder="1" applyAlignment="1" applyProtection="1"/>
    <xf numFmtId="164" fontId="27" fillId="6" borderId="24" xfId="0" applyNumberFormat="1" applyFont="1" applyFill="1" applyBorder="1" applyAlignment="1" applyProtection="1"/>
    <xf numFmtId="164" fontId="27" fillId="6" borderId="47" xfId="0" applyNumberFormat="1" applyFont="1" applyFill="1" applyBorder="1" applyAlignment="1" applyProtection="1"/>
    <xf numFmtId="0" fontId="0" fillId="5" borderId="0" xfId="0" applyFill="1" applyAlignment="1" applyProtection="1">
      <alignment horizontal="center"/>
    </xf>
    <xf numFmtId="0" fontId="0" fillId="5" borderId="33" xfId="0" applyFill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0" fillId="4" borderId="0" xfId="0" applyFill="1" applyProtection="1">
      <protection locked="0"/>
    </xf>
    <xf numFmtId="0" fontId="22" fillId="5" borderId="0" xfId="0" applyFont="1" applyFill="1" applyProtection="1">
      <protection locked="0"/>
    </xf>
    <xf numFmtId="0" fontId="6" fillId="6" borderId="23" xfId="0" applyFont="1" applyFill="1" applyBorder="1" applyAlignment="1" applyProtection="1"/>
    <xf numFmtId="0" fontId="6" fillId="6" borderId="24" xfId="0" applyFont="1" applyFill="1" applyBorder="1" applyAlignment="1" applyProtection="1"/>
    <xf numFmtId="0" fontId="27" fillId="6" borderId="47" xfId="0" applyFont="1" applyFill="1" applyBorder="1" applyAlignment="1" applyProtection="1"/>
    <xf numFmtId="167" fontId="2" fillId="2" borderId="8" xfId="0" applyNumberFormat="1" applyFont="1" applyFill="1" applyBorder="1" applyAlignment="1" applyProtection="1">
      <alignment horizontal="center"/>
    </xf>
    <xf numFmtId="164" fontId="14" fillId="6" borderId="22" xfId="0" applyNumberFormat="1" applyFont="1" applyFill="1" applyBorder="1" applyProtection="1"/>
    <xf numFmtId="0" fontId="26" fillId="6" borderId="8" xfId="0" applyNumberFormat="1" applyFont="1" applyFill="1" applyBorder="1" applyAlignment="1" applyProtection="1"/>
    <xf numFmtId="0" fontId="4" fillId="6" borderId="29" xfId="0" applyFont="1" applyFill="1" applyBorder="1" applyAlignment="1" applyProtection="1">
      <alignment horizontal="center"/>
    </xf>
    <xf numFmtId="0" fontId="4" fillId="6" borderId="30" xfId="0" applyFont="1" applyFill="1" applyBorder="1" applyAlignment="1" applyProtection="1">
      <alignment horizontal="center"/>
    </xf>
    <xf numFmtId="0" fontId="2" fillId="2" borderId="35" xfId="0" applyFont="1" applyFill="1" applyBorder="1" applyAlignment="1" applyProtection="1">
      <alignment horizontal="right"/>
    </xf>
    <xf numFmtId="0" fontId="2" fillId="2" borderId="24" xfId="0" applyFont="1" applyFill="1" applyBorder="1" applyAlignment="1" applyProtection="1">
      <alignment horizontal="right"/>
    </xf>
    <xf numFmtId="0" fontId="2" fillId="2" borderId="47" xfId="0" applyFont="1" applyFill="1" applyBorder="1" applyAlignment="1" applyProtection="1">
      <alignment horizontal="right"/>
    </xf>
    <xf numFmtId="0" fontId="0" fillId="6" borderId="23" xfId="0" applyFill="1" applyBorder="1" applyAlignment="1" applyProtection="1">
      <alignment horizontal="center"/>
    </xf>
    <xf numFmtId="0" fontId="0" fillId="6" borderId="47" xfId="0" applyFill="1" applyBorder="1" applyAlignment="1" applyProtection="1">
      <alignment horizontal="center"/>
    </xf>
    <xf numFmtId="0" fontId="0" fillId="6" borderId="25" xfId="0" applyFill="1" applyBorder="1" applyAlignment="1" applyProtection="1">
      <alignment horizontal="center"/>
    </xf>
    <xf numFmtId="164" fontId="4" fillId="6" borderId="23" xfId="0" applyNumberFormat="1" applyFont="1" applyFill="1" applyBorder="1" applyAlignment="1" applyProtection="1">
      <alignment horizontal="center"/>
    </xf>
    <xf numFmtId="164" fontId="4" fillId="6" borderId="24" xfId="0" applyNumberFormat="1" applyFont="1" applyFill="1" applyBorder="1" applyAlignment="1" applyProtection="1">
      <alignment horizontal="center"/>
    </xf>
    <xf numFmtId="164" fontId="4" fillId="6" borderId="47" xfId="0" applyNumberFormat="1" applyFont="1" applyFill="1" applyBorder="1" applyAlignment="1" applyProtection="1">
      <alignment horizontal="center"/>
    </xf>
    <xf numFmtId="0" fontId="1" fillId="10" borderId="2" xfId="0" applyFont="1" applyFill="1" applyBorder="1" applyAlignment="1" applyProtection="1">
      <alignment horizontal="center" vertical="center"/>
    </xf>
    <xf numFmtId="0" fontId="1" fillId="10" borderId="3" xfId="0" applyFont="1" applyFill="1" applyBorder="1" applyAlignment="1" applyProtection="1">
      <alignment horizontal="center" vertical="center"/>
    </xf>
    <xf numFmtId="0" fontId="1" fillId="10" borderId="4" xfId="0" applyFont="1" applyFill="1" applyBorder="1" applyAlignment="1" applyProtection="1">
      <alignment horizontal="center" vertical="center"/>
    </xf>
    <xf numFmtId="0" fontId="1" fillId="10" borderId="5" xfId="0" applyFont="1" applyFill="1" applyBorder="1" applyAlignment="1" applyProtection="1">
      <alignment horizontal="center" vertical="center"/>
    </xf>
    <xf numFmtId="0" fontId="1" fillId="10" borderId="6" xfId="0" applyFont="1" applyFill="1" applyBorder="1" applyAlignment="1" applyProtection="1">
      <alignment horizontal="center" vertical="center"/>
    </xf>
    <xf numFmtId="0" fontId="1" fillId="10" borderId="7" xfId="0" applyFont="1" applyFill="1" applyBorder="1" applyAlignment="1" applyProtection="1">
      <alignment horizontal="center" vertical="center"/>
    </xf>
    <xf numFmtId="0" fontId="0" fillId="5" borderId="55" xfId="0" applyFill="1" applyBorder="1" applyAlignment="1" applyProtection="1">
      <alignment horizontal="center"/>
    </xf>
    <xf numFmtId="0" fontId="5" fillId="6" borderId="20" xfId="0" applyFont="1" applyFill="1" applyBorder="1" applyAlignment="1" applyProtection="1">
      <alignment horizontal="center"/>
    </xf>
    <xf numFmtId="0" fontId="5" fillId="6" borderId="21" xfId="0" applyFont="1" applyFill="1" applyBorder="1" applyAlignment="1" applyProtection="1">
      <alignment horizontal="center"/>
    </xf>
    <xf numFmtId="0" fontId="2" fillId="5" borderId="52" xfId="0" applyFont="1" applyFill="1" applyBorder="1" applyAlignment="1" applyProtection="1">
      <alignment horizontal="center"/>
    </xf>
    <xf numFmtId="0" fontId="2" fillId="2" borderId="14" xfId="0" applyFont="1" applyFill="1" applyBorder="1" applyAlignment="1" applyProtection="1">
      <alignment horizontal="right"/>
    </xf>
    <xf numFmtId="0" fontId="2" fillId="2" borderId="15" xfId="0" applyFont="1" applyFill="1" applyBorder="1" applyAlignment="1" applyProtection="1">
      <alignment horizontal="right"/>
    </xf>
    <xf numFmtId="0" fontId="2" fillId="2" borderId="16" xfId="0" applyFont="1" applyFill="1" applyBorder="1" applyAlignment="1" applyProtection="1">
      <alignment horizontal="right"/>
    </xf>
    <xf numFmtId="0" fontId="2" fillId="2" borderId="14" xfId="0" applyFont="1" applyFill="1" applyBorder="1" applyAlignment="1" applyProtection="1">
      <alignment horizontal="right" vertical="center"/>
    </xf>
    <xf numFmtId="0" fontId="2" fillId="2" borderId="15" xfId="0" applyFont="1" applyFill="1" applyBorder="1" applyAlignment="1" applyProtection="1">
      <alignment horizontal="right" vertical="center"/>
    </xf>
    <xf numFmtId="0" fontId="6" fillId="6" borderId="15" xfId="0" applyFont="1" applyFill="1" applyBorder="1" applyAlignment="1" applyProtection="1">
      <alignment horizontal="center"/>
    </xf>
    <xf numFmtId="0" fontId="0" fillId="5" borderId="0" xfId="0" applyFill="1" applyAlignment="1" applyProtection="1">
      <alignment horizontal="center"/>
    </xf>
    <xf numFmtId="0" fontId="5" fillId="6" borderId="14" xfId="0" applyFont="1" applyFill="1" applyBorder="1" applyAlignment="1" applyProtection="1">
      <alignment horizontal="center"/>
    </xf>
    <xf numFmtId="0" fontId="5" fillId="6" borderId="15" xfId="0" applyFont="1" applyFill="1" applyBorder="1" applyAlignment="1" applyProtection="1">
      <alignment horizontal="center"/>
    </xf>
    <xf numFmtId="0" fontId="0" fillId="4" borderId="0" xfId="0" applyFill="1" applyAlignment="1" applyProtection="1">
      <alignment horizontal="center"/>
    </xf>
    <xf numFmtId="0" fontId="0" fillId="4" borderId="34" xfId="0" applyFill="1" applyBorder="1" applyAlignment="1" applyProtection="1">
      <alignment horizontal="center"/>
    </xf>
    <xf numFmtId="0" fontId="0" fillId="4" borderId="6" xfId="0" applyFill="1" applyBorder="1" applyAlignment="1" applyProtection="1">
      <alignment horizontal="center"/>
    </xf>
    <xf numFmtId="0" fontId="5" fillId="6" borderId="17" xfId="0" applyFont="1" applyFill="1" applyBorder="1" applyAlignment="1" applyProtection="1">
      <alignment horizontal="center"/>
    </xf>
    <xf numFmtId="0" fontId="5" fillId="6" borderId="18" xfId="0" applyFont="1" applyFill="1" applyBorder="1" applyAlignment="1" applyProtection="1">
      <alignment horizontal="center"/>
    </xf>
    <xf numFmtId="0" fontId="24" fillId="8" borderId="57" xfId="0" applyFont="1" applyFill="1" applyBorder="1" applyAlignment="1" applyProtection="1">
      <alignment horizontal="center" vertical="center"/>
    </xf>
    <xf numFmtId="0" fontId="24" fillId="8" borderId="58" xfId="0" applyFont="1" applyFill="1" applyBorder="1" applyAlignment="1" applyProtection="1">
      <alignment horizontal="center" vertical="center"/>
    </xf>
    <xf numFmtId="0" fontId="24" fillId="8" borderId="59" xfId="0" applyFont="1" applyFill="1" applyBorder="1" applyAlignment="1" applyProtection="1">
      <alignment horizontal="center" vertical="center"/>
    </xf>
    <xf numFmtId="0" fontId="24" fillId="8" borderId="60" xfId="0" applyFont="1" applyFill="1" applyBorder="1" applyAlignment="1" applyProtection="1">
      <alignment horizontal="center" vertical="center"/>
    </xf>
    <xf numFmtId="0" fontId="24" fillId="8" borderId="61" xfId="0" applyFont="1" applyFill="1" applyBorder="1" applyAlignment="1" applyProtection="1">
      <alignment horizontal="center" vertical="center"/>
    </xf>
    <xf numFmtId="0" fontId="24" fillId="8" borderId="62" xfId="0" applyFont="1" applyFill="1" applyBorder="1" applyAlignment="1" applyProtection="1">
      <alignment horizontal="center" vertical="center"/>
    </xf>
    <xf numFmtId="0" fontId="3" fillId="6" borderId="8" xfId="0" applyFont="1" applyFill="1" applyBorder="1" applyAlignment="1" applyProtection="1">
      <alignment horizontal="center"/>
    </xf>
    <xf numFmtId="0" fontId="3" fillId="6" borderId="9" xfId="0" applyFont="1" applyFill="1" applyBorder="1" applyAlignment="1" applyProtection="1">
      <alignment horizontal="center"/>
    </xf>
    <xf numFmtId="0" fontId="3" fillId="6" borderId="10" xfId="0" applyFont="1" applyFill="1" applyBorder="1" applyAlignment="1" applyProtection="1">
      <alignment horizontal="center"/>
    </xf>
    <xf numFmtId="0" fontId="7" fillId="2" borderId="20" xfId="0" applyFont="1" applyFill="1" applyBorder="1" applyAlignment="1" applyProtection="1">
      <alignment horizontal="right" vertical="center"/>
    </xf>
    <xf numFmtId="0" fontId="7" fillId="2" borderId="21" xfId="0" applyFont="1" applyFill="1" applyBorder="1" applyAlignment="1" applyProtection="1">
      <alignment horizontal="right" vertical="center"/>
    </xf>
    <xf numFmtId="0" fontId="7" fillId="2" borderId="22" xfId="0" applyFont="1" applyFill="1" applyBorder="1" applyAlignment="1" applyProtection="1">
      <alignment horizontal="right" vertical="center"/>
    </xf>
    <xf numFmtId="0" fontId="5" fillId="2" borderId="11" xfId="0" applyFont="1" applyFill="1" applyBorder="1" applyAlignment="1" applyProtection="1">
      <alignment horizontal="right"/>
    </xf>
    <xf numFmtId="0" fontId="5" fillId="2" borderId="12" xfId="0" applyFont="1" applyFill="1" applyBorder="1" applyAlignment="1" applyProtection="1">
      <alignment horizontal="right"/>
    </xf>
    <xf numFmtId="0" fontId="0" fillId="6" borderId="12" xfId="0" applyFill="1" applyBorder="1" applyAlignment="1" applyProtection="1">
      <alignment horizontal="center"/>
    </xf>
    <xf numFmtId="0" fontId="0" fillId="6" borderId="12" xfId="0" applyFont="1" applyFill="1" applyBorder="1" applyAlignment="1" applyProtection="1">
      <alignment horizont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9" fillId="6" borderId="8" xfId="0" applyFont="1" applyFill="1" applyBorder="1" applyAlignment="1" applyProtection="1">
      <alignment horizontal="center"/>
    </xf>
    <xf numFmtId="0" fontId="9" fillId="6" borderId="9" xfId="0" applyFont="1" applyFill="1" applyBorder="1" applyAlignment="1" applyProtection="1">
      <alignment horizontal="center"/>
    </xf>
    <xf numFmtId="0" fontId="9" fillId="6" borderId="10" xfId="0" applyFont="1" applyFill="1" applyBorder="1" applyAlignment="1" applyProtection="1">
      <alignment horizontal="center"/>
    </xf>
    <xf numFmtId="0" fontId="2" fillId="2" borderId="35" xfId="0" applyFont="1" applyFill="1" applyBorder="1" applyAlignment="1" applyProtection="1">
      <alignment horizontal="right" vertical="center"/>
    </xf>
    <xf numFmtId="0" fontId="2" fillId="2" borderId="24" xfId="0" applyFont="1" applyFill="1" applyBorder="1" applyAlignment="1" applyProtection="1">
      <alignment horizontal="right" vertical="center"/>
    </xf>
    <xf numFmtId="0" fontId="2" fillId="2" borderId="47" xfId="0" applyFont="1" applyFill="1" applyBorder="1" applyAlignment="1" applyProtection="1">
      <alignment horizontal="right" vertical="center"/>
    </xf>
    <xf numFmtId="0" fontId="2" fillId="2" borderId="20" xfId="0" applyFont="1" applyFill="1" applyBorder="1" applyAlignment="1" applyProtection="1">
      <alignment horizontal="center" vertical="center"/>
    </xf>
    <xf numFmtId="0" fontId="2" fillId="2" borderId="29" xfId="0" applyFont="1" applyFill="1" applyBorder="1" applyAlignment="1" applyProtection="1">
      <alignment horizontal="center" vertical="center"/>
    </xf>
    <xf numFmtId="0" fontId="2" fillId="2" borderId="14" xfId="0" applyFont="1" applyFill="1" applyBorder="1" applyAlignment="1" applyProtection="1">
      <alignment horizontal="center" vertical="center"/>
    </xf>
    <xf numFmtId="0" fontId="2" fillId="2" borderId="23" xfId="0" applyFont="1" applyFill="1" applyBorder="1" applyAlignment="1" applyProtection="1">
      <alignment horizontal="center" vertical="center"/>
    </xf>
    <xf numFmtId="0" fontId="4" fillId="6" borderId="27" xfId="0" applyFont="1" applyFill="1" applyBorder="1" applyAlignment="1" applyProtection="1">
      <alignment horizontal="center"/>
    </xf>
    <xf numFmtId="0" fontId="4" fillId="6" borderId="41" xfId="0" applyFont="1" applyFill="1" applyBorder="1" applyAlignment="1" applyProtection="1">
      <alignment horizontal="center"/>
    </xf>
    <xf numFmtId="0" fontId="2" fillId="2" borderId="20" xfId="0" applyFont="1" applyFill="1" applyBorder="1" applyAlignment="1" applyProtection="1">
      <alignment horizontal="right"/>
    </xf>
    <xf numFmtId="0" fontId="2" fillId="2" borderId="21" xfId="0" applyFont="1" applyFill="1" applyBorder="1" applyAlignment="1" applyProtection="1">
      <alignment horizontal="right"/>
    </xf>
    <xf numFmtId="0" fontId="2" fillId="2" borderId="22" xfId="0" applyFont="1" applyFill="1" applyBorder="1" applyAlignment="1" applyProtection="1">
      <alignment horizontal="right"/>
    </xf>
    <xf numFmtId="0" fontId="0" fillId="6" borderId="21" xfId="0" applyFill="1" applyBorder="1" applyAlignment="1" applyProtection="1">
      <alignment horizontal="center"/>
    </xf>
    <xf numFmtId="0" fontId="0" fillId="6" borderId="29" xfId="0" applyFill="1" applyBorder="1" applyAlignment="1" applyProtection="1">
      <alignment horizontal="center"/>
    </xf>
    <xf numFmtId="0" fontId="2" fillId="2" borderId="8" xfId="0" applyFont="1" applyFill="1" applyBorder="1" applyAlignment="1" applyProtection="1">
      <alignment horizontal="right" vertical="top"/>
    </xf>
    <xf numFmtId="0" fontId="2" fillId="2" borderId="9" xfId="0" applyFont="1" applyFill="1" applyBorder="1" applyAlignment="1" applyProtection="1">
      <alignment horizontal="right" vertical="top"/>
    </xf>
    <xf numFmtId="0" fontId="2" fillId="2" borderId="40" xfId="0" applyFont="1" applyFill="1" applyBorder="1" applyAlignment="1" applyProtection="1">
      <alignment horizontal="right" vertical="top"/>
    </xf>
    <xf numFmtId="0" fontId="0" fillId="6" borderId="15" xfId="0" applyFill="1" applyBorder="1" applyAlignment="1" applyProtection="1">
      <alignment horizontal="center"/>
    </xf>
    <xf numFmtId="0" fontId="6" fillId="6" borderId="23" xfId="0" applyFont="1" applyFill="1" applyBorder="1" applyAlignment="1" applyProtection="1">
      <alignment horizontal="center"/>
    </xf>
    <xf numFmtId="0" fontId="6" fillId="6" borderId="24" xfId="0" applyFont="1" applyFill="1" applyBorder="1" applyAlignment="1" applyProtection="1">
      <alignment horizontal="center"/>
    </xf>
    <xf numFmtId="0" fontId="2" fillId="2" borderId="31" xfId="0" applyFont="1" applyFill="1" applyBorder="1" applyAlignment="1" applyProtection="1">
      <alignment horizontal="right" vertical="center"/>
    </xf>
    <xf numFmtId="0" fontId="2" fillId="2" borderId="28" xfId="0" applyFont="1" applyFill="1" applyBorder="1" applyAlignment="1" applyProtection="1">
      <alignment horizontal="right" vertical="center"/>
    </xf>
    <xf numFmtId="0" fontId="6" fillId="6" borderId="26" xfId="0" applyFont="1" applyFill="1" applyBorder="1" applyAlignment="1" applyProtection="1">
      <alignment horizontal="center"/>
    </xf>
    <xf numFmtId="0" fontId="6" fillId="6" borderId="27" xfId="0" applyFont="1" applyFill="1" applyBorder="1" applyAlignment="1" applyProtection="1">
      <alignment horizontal="center"/>
    </xf>
    <xf numFmtId="0" fontId="6" fillId="6" borderId="28" xfId="0" applyFont="1" applyFill="1" applyBorder="1" applyAlignment="1" applyProtection="1">
      <alignment horizontal="center"/>
    </xf>
    <xf numFmtId="0" fontId="5" fillId="6" borderId="36" xfId="0" applyFont="1" applyFill="1" applyBorder="1" applyAlignment="1" applyProtection="1">
      <alignment horizontal="center"/>
    </xf>
    <xf numFmtId="0" fontId="5" fillId="6" borderId="37" xfId="0" applyFont="1" applyFill="1" applyBorder="1" applyAlignment="1" applyProtection="1">
      <alignment horizontal="center"/>
    </xf>
    <xf numFmtId="0" fontId="22" fillId="5" borderId="33" xfId="0" applyFont="1" applyFill="1" applyBorder="1" applyAlignment="1" applyProtection="1">
      <alignment horizontal="center"/>
    </xf>
    <xf numFmtId="0" fontId="2" fillId="2" borderId="31" xfId="0" applyFont="1" applyFill="1" applyBorder="1" applyAlignment="1" applyProtection="1">
      <alignment horizontal="center"/>
    </xf>
    <xf numFmtId="0" fontId="2" fillId="2" borderId="27" xfId="0" applyFont="1" applyFill="1" applyBorder="1" applyAlignment="1" applyProtection="1">
      <alignment horizontal="center"/>
    </xf>
    <xf numFmtId="0" fontId="2" fillId="2" borderId="28" xfId="0" applyFont="1" applyFill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3" fillId="5" borderId="0" xfId="0" applyFont="1" applyFill="1" applyBorder="1" applyAlignment="1" applyProtection="1">
      <alignment horizontal="center" vertical="center" wrapText="1"/>
    </xf>
    <xf numFmtId="49" fontId="3" fillId="5" borderId="0" xfId="0" applyNumberFormat="1" applyFont="1" applyFill="1" applyBorder="1" applyAlignment="1" applyProtection="1">
      <alignment horizontal="center" vertical="center" wrapText="1"/>
    </xf>
    <xf numFmtId="0" fontId="4" fillId="5" borderId="0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right" vertical="center"/>
    </xf>
    <xf numFmtId="0" fontId="2" fillId="2" borderId="21" xfId="0" applyFont="1" applyFill="1" applyBorder="1" applyAlignment="1" applyProtection="1">
      <alignment horizontal="right" vertical="center"/>
    </xf>
    <xf numFmtId="0" fontId="2" fillId="2" borderId="29" xfId="0" applyFont="1" applyFill="1" applyBorder="1" applyAlignment="1" applyProtection="1">
      <alignment horizontal="right" vertical="center"/>
    </xf>
    <xf numFmtId="0" fontId="4" fillId="6" borderId="20" xfId="0" applyFont="1" applyFill="1" applyBorder="1" applyAlignment="1" applyProtection="1">
      <alignment horizontal="center"/>
    </xf>
    <xf numFmtId="0" fontId="4" fillId="6" borderId="21" xfId="0" applyFont="1" applyFill="1" applyBorder="1" applyAlignment="1" applyProtection="1">
      <alignment horizontal="center"/>
    </xf>
    <xf numFmtId="0" fontId="4" fillId="6" borderId="64" xfId="0" applyFont="1" applyFill="1" applyBorder="1" applyAlignment="1" applyProtection="1">
      <alignment horizontal="center"/>
    </xf>
    <xf numFmtId="0" fontId="2" fillId="2" borderId="14" xfId="0" applyFont="1" applyFill="1" applyBorder="1" applyAlignment="1" applyProtection="1">
      <alignment horizontal="center"/>
    </xf>
    <xf numFmtId="0" fontId="2" fillId="2" borderId="15" xfId="0" applyFont="1" applyFill="1" applyBorder="1" applyAlignment="1" applyProtection="1">
      <alignment horizontal="center"/>
    </xf>
    <xf numFmtId="0" fontId="2" fillId="2" borderId="20" xfId="0" applyFont="1" applyFill="1" applyBorder="1" applyAlignment="1" applyProtection="1">
      <alignment horizontal="center"/>
    </xf>
    <xf numFmtId="0" fontId="2" fillId="2" borderId="21" xfId="0" applyFont="1" applyFill="1" applyBorder="1" applyAlignment="1" applyProtection="1">
      <alignment horizontal="center"/>
    </xf>
    <xf numFmtId="0" fontId="2" fillId="2" borderId="29" xfId="0" applyFont="1" applyFill="1" applyBorder="1" applyAlignment="1" applyProtection="1">
      <alignment horizontal="center"/>
    </xf>
    <xf numFmtId="0" fontId="2" fillId="2" borderId="16" xfId="0" applyFont="1" applyFill="1" applyBorder="1" applyAlignment="1" applyProtection="1">
      <alignment horizontal="right" vertical="center"/>
    </xf>
    <xf numFmtId="0" fontId="0" fillId="6" borderId="14" xfId="0" applyFill="1" applyBorder="1" applyAlignment="1" applyProtection="1">
      <alignment horizontal="center"/>
    </xf>
    <xf numFmtId="0" fontId="0" fillId="6" borderId="16" xfId="0" applyFill="1" applyBorder="1" applyAlignment="1" applyProtection="1">
      <alignment horizontal="center"/>
    </xf>
    <xf numFmtId="0" fontId="0" fillId="5" borderId="3" xfId="0" applyFill="1" applyBorder="1" applyAlignment="1" applyProtection="1">
      <alignment horizontal="center"/>
    </xf>
    <xf numFmtId="0" fontId="0" fillId="5" borderId="6" xfId="0" applyFill="1" applyBorder="1" applyAlignment="1" applyProtection="1">
      <alignment horizontal="center"/>
    </xf>
    <xf numFmtId="0" fontId="2" fillId="6" borderId="5" xfId="0" applyFont="1" applyFill="1" applyBorder="1" applyAlignment="1" applyProtection="1">
      <alignment horizontal="right"/>
    </xf>
    <xf numFmtId="0" fontId="2" fillId="6" borderId="6" xfId="0" applyFont="1" applyFill="1" applyBorder="1" applyAlignment="1" applyProtection="1">
      <alignment horizontal="right"/>
    </xf>
    <xf numFmtId="0" fontId="2" fillId="2" borderId="22" xfId="0" applyFont="1" applyFill="1" applyBorder="1" applyAlignment="1" applyProtection="1">
      <alignment horizontal="right" vertical="center"/>
    </xf>
    <xf numFmtId="0" fontId="2" fillId="2" borderId="17" xfId="0" applyFont="1" applyFill="1" applyBorder="1" applyAlignment="1" applyProtection="1">
      <alignment horizontal="right"/>
    </xf>
    <xf numFmtId="0" fontId="2" fillId="2" borderId="18" xfId="0" applyFont="1" applyFill="1" applyBorder="1" applyAlignment="1" applyProtection="1">
      <alignment horizontal="right"/>
    </xf>
    <xf numFmtId="0" fontId="2" fillId="2" borderId="19" xfId="0" applyFont="1" applyFill="1" applyBorder="1" applyAlignment="1" applyProtection="1">
      <alignment horizontal="right"/>
    </xf>
    <xf numFmtId="0" fontId="0" fillId="6" borderId="18" xfId="0" applyFill="1" applyBorder="1" applyAlignment="1" applyProtection="1">
      <alignment horizontal="center"/>
    </xf>
    <xf numFmtId="0" fontId="0" fillId="6" borderId="26" xfId="0" applyFill="1" applyBorder="1" applyAlignment="1" applyProtection="1">
      <alignment horizontal="center"/>
    </xf>
    <xf numFmtId="0" fontId="0" fillId="5" borderId="33" xfId="0" applyFill="1" applyBorder="1" applyAlignment="1" applyProtection="1">
      <alignment horizontal="center"/>
    </xf>
    <xf numFmtId="0" fontId="2" fillId="2" borderId="31" xfId="0" applyFont="1" applyFill="1" applyBorder="1" applyAlignment="1" applyProtection="1">
      <alignment horizontal="right"/>
    </xf>
    <xf numFmtId="0" fontId="2" fillId="2" borderId="27" xfId="0" applyFont="1" applyFill="1" applyBorder="1" applyAlignment="1" applyProtection="1">
      <alignment horizontal="right"/>
    </xf>
    <xf numFmtId="0" fontId="4" fillId="5" borderId="6" xfId="0" applyFont="1" applyFill="1" applyBorder="1" applyAlignment="1" applyProtection="1">
      <alignment horizontal="center" vertical="center" wrapText="1"/>
    </xf>
    <xf numFmtId="0" fontId="4" fillId="5" borderId="2" xfId="0" applyFont="1" applyFill="1" applyBorder="1" applyAlignment="1" applyProtection="1">
      <alignment horizontal="center" vertical="center" wrapText="1"/>
    </xf>
    <xf numFmtId="0" fontId="4" fillId="5" borderId="3" xfId="0" applyFont="1" applyFill="1" applyBorder="1" applyAlignment="1" applyProtection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</xf>
    <xf numFmtId="0" fontId="4" fillId="5" borderId="33" xfId="0" applyFont="1" applyFill="1" applyBorder="1" applyAlignment="1" applyProtection="1">
      <alignment horizontal="center" vertical="center" wrapText="1"/>
    </xf>
    <xf numFmtId="0" fontId="4" fillId="5" borderId="34" xfId="0" applyFont="1" applyFill="1" applyBorder="1" applyAlignment="1" applyProtection="1">
      <alignment horizontal="center" vertical="center" wrapText="1"/>
    </xf>
    <xf numFmtId="0" fontId="4" fillId="5" borderId="5" xfId="0" applyFont="1" applyFill="1" applyBorder="1" applyAlignment="1" applyProtection="1">
      <alignment horizontal="center" vertical="center" wrapText="1"/>
    </xf>
    <xf numFmtId="0" fontId="4" fillId="5" borderId="7" xfId="0" applyFont="1" applyFill="1" applyBorder="1" applyAlignment="1" applyProtection="1">
      <alignment horizontal="center" vertical="center" wrapText="1"/>
    </xf>
    <xf numFmtId="0" fontId="6" fillId="6" borderId="39" xfId="0" applyFont="1" applyFill="1" applyBorder="1" applyAlignment="1" applyProtection="1">
      <alignment horizontal="center" vertical="center"/>
    </xf>
    <xf numFmtId="0" fontId="6" fillId="6" borderId="9" xfId="0" applyFont="1" applyFill="1" applyBorder="1" applyAlignment="1" applyProtection="1">
      <alignment horizontal="center" vertical="center"/>
    </xf>
    <xf numFmtId="0" fontId="6" fillId="6" borderId="10" xfId="0" applyFont="1" applyFill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</xf>
    <xf numFmtId="0" fontId="2" fillId="2" borderId="26" xfId="0" applyFont="1" applyFill="1" applyBorder="1" applyAlignment="1" applyProtection="1">
      <alignment horizontal="center" vertical="center"/>
    </xf>
    <xf numFmtId="0" fontId="0" fillId="6" borderId="13" xfId="0" applyFill="1" applyBorder="1" applyAlignment="1" applyProtection="1">
      <alignment horizontal="center"/>
    </xf>
    <xf numFmtId="0" fontId="2" fillId="2" borderId="11" xfId="0" applyFont="1" applyFill="1" applyBorder="1" applyAlignment="1" applyProtection="1">
      <alignment horizontal="right"/>
    </xf>
    <xf numFmtId="0" fontId="2" fillId="2" borderId="12" xfId="0" applyFont="1" applyFill="1" applyBorder="1" applyAlignment="1" applyProtection="1">
      <alignment horizontal="right"/>
    </xf>
    <xf numFmtId="0" fontId="2" fillId="2" borderId="13" xfId="0" applyFont="1" applyFill="1" applyBorder="1" applyAlignment="1" applyProtection="1">
      <alignment horizontal="right"/>
    </xf>
    <xf numFmtId="0" fontId="0" fillId="6" borderId="45" xfId="0" applyFill="1" applyBorder="1" applyAlignment="1" applyProtection="1">
      <alignment horizontal="center"/>
    </xf>
    <xf numFmtId="0" fontId="2" fillId="2" borderId="8" xfId="0" applyFont="1" applyFill="1" applyBorder="1" applyAlignment="1" applyProtection="1">
      <alignment horizontal="center"/>
    </xf>
    <xf numFmtId="0" fontId="2" fillId="2" borderId="10" xfId="0" applyFont="1" applyFill="1" applyBorder="1" applyAlignment="1" applyProtection="1">
      <alignment horizontal="center"/>
    </xf>
    <xf numFmtId="0" fontId="0" fillId="6" borderId="15" xfId="0" applyFill="1" applyBorder="1" applyAlignment="1" applyProtection="1">
      <alignment horizontal="center" vertical="top"/>
    </xf>
    <xf numFmtId="0" fontId="0" fillId="6" borderId="23" xfId="0" applyFill="1" applyBorder="1" applyAlignment="1" applyProtection="1">
      <alignment horizontal="center" vertical="top"/>
    </xf>
    <xf numFmtId="0" fontId="3" fillId="6" borderId="8" xfId="0" applyFont="1" applyFill="1" applyBorder="1" applyAlignment="1" applyProtection="1">
      <alignment horizontal="center" vertical="center"/>
    </xf>
    <xf numFmtId="0" fontId="3" fillId="6" borderId="9" xfId="0" applyFont="1" applyFill="1" applyBorder="1" applyAlignment="1" applyProtection="1">
      <alignment horizontal="center" vertical="center"/>
    </xf>
    <xf numFmtId="0" fontId="3" fillId="6" borderId="3" xfId="0" applyFont="1" applyFill="1" applyBorder="1" applyAlignment="1" applyProtection="1">
      <alignment horizontal="center" vertical="center"/>
    </xf>
    <xf numFmtId="0" fontId="3" fillId="6" borderId="10" xfId="0" applyFont="1" applyFill="1" applyBorder="1" applyAlignment="1" applyProtection="1">
      <alignment horizontal="center" vertical="center"/>
    </xf>
    <xf numFmtId="0" fontId="2" fillId="2" borderId="48" xfId="0" applyFont="1" applyFill="1" applyBorder="1" applyAlignment="1" applyProtection="1">
      <alignment horizontal="right"/>
    </xf>
    <xf numFmtId="0" fontId="26" fillId="6" borderId="9" xfId="0" applyNumberFormat="1" applyFont="1" applyFill="1" applyBorder="1" applyAlignment="1" applyProtection="1"/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9900"/>
      <color rgb="FF009900"/>
      <color rgb="FFFFFF00"/>
      <color rgb="FF37A400"/>
      <color rgb="FF2F9A16"/>
      <color rgb="FF00CC00"/>
      <color rgb="FFE5D501"/>
      <color rgb="FFDFDA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15" fmlaLink="AC6" fmlaRange="$AC$1:$AC$4" noThreeD="1" val="0"/>
</file>

<file path=xl/ctrlProps/ctrlProp2.xml><?xml version="1.0" encoding="utf-8"?>
<formControlPr xmlns="http://schemas.microsoft.com/office/spreadsheetml/2009/9/main" objectType="Drop" dropLines="4" dropStyle="combo" dx="16" fmlaLink="$AD$9" fmlaRange="$AD$1:$AD$4" noThreeD="1" val="0"/>
</file>

<file path=xl/ctrlProps/ctrlProp3.xml><?xml version="1.0" encoding="utf-8"?>
<formControlPr xmlns="http://schemas.microsoft.com/office/spreadsheetml/2009/9/main" objectType="Drop" dropLines="3" dropStyle="combo" dx="16" fmlaLink="$AD$14" fmlaRange="$AD$11:$AD$13" noThreeD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180975</xdr:colOff>
      <xdr:row>24</xdr:row>
      <xdr:rowOff>88311</xdr:rowOff>
    </xdr:from>
    <xdr:to>
      <xdr:col>16</xdr:col>
      <xdr:colOff>116568</xdr:colOff>
      <xdr:row>37</xdr:row>
      <xdr:rowOff>123825</xdr:rowOff>
    </xdr:to>
    <xdr:pic>
      <xdr:nvPicPr>
        <xdr:cNvPr id="2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43850" y="4860336"/>
          <a:ext cx="2507343" cy="253106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2F9A16"/>
  </sheetPr>
  <dimension ref="A1:AE43"/>
  <sheetViews>
    <sheetView tabSelected="1" zoomScaleNormal="100" workbookViewId="0">
      <selection activeCell="I19" sqref="I19"/>
    </sheetView>
  </sheetViews>
  <sheetFormatPr defaultRowHeight="15"/>
  <cols>
    <col min="1" max="4" width="9.140625" style="2"/>
    <col min="5" max="5" width="12.42578125" style="2" customWidth="1"/>
    <col min="6" max="6" width="10.140625" style="2" bestFit="1" customWidth="1"/>
    <col min="7" max="7" width="9.140625" style="2"/>
    <col min="8" max="8" width="10.5703125" style="2" bestFit="1" customWidth="1"/>
    <col min="9" max="9" width="12.140625" style="2" customWidth="1"/>
    <col min="10" max="10" width="7.5703125" style="2" customWidth="1"/>
    <col min="11" max="11" width="9.7109375" style="2" customWidth="1"/>
    <col min="12" max="12" width="9.140625" style="2"/>
    <col min="13" max="13" width="10.85546875" style="2" customWidth="1"/>
    <col min="14" max="14" width="9.7109375" style="2" bestFit="1" customWidth="1"/>
    <col min="15" max="15" width="9.7109375" style="2" customWidth="1"/>
    <col min="16" max="17" width="8.28515625" style="2" customWidth="1"/>
    <col min="18" max="18" width="11.28515625" style="2" bestFit="1" customWidth="1"/>
    <col min="19" max="19" width="9.7109375" style="2" customWidth="1"/>
    <col min="20" max="20" width="9.140625" style="2"/>
    <col min="21" max="21" width="4.42578125" style="2" customWidth="1"/>
    <col min="22" max="22" width="12.5703125" style="2" bestFit="1" customWidth="1"/>
    <col min="23" max="23" width="15.85546875" style="2" bestFit="1" customWidth="1"/>
    <col min="24" max="24" width="12.140625" style="2" bestFit="1" customWidth="1"/>
    <col min="25" max="25" width="11.42578125" style="2" customWidth="1"/>
    <col min="26" max="27" width="9.140625" style="2"/>
    <col min="28" max="30" width="9.140625" style="2" hidden="1" customWidth="1"/>
    <col min="31" max="31" width="0" style="2" hidden="1" customWidth="1"/>
    <col min="32" max="16384" width="9.140625" style="2"/>
  </cols>
  <sheetData>
    <row r="1" spans="1:31" ht="15.75" customHeight="1" thickBot="1">
      <c r="A1" s="102" t="s">
        <v>76</v>
      </c>
      <c r="B1" s="103"/>
      <c r="C1" s="103"/>
      <c r="D1" s="103"/>
      <c r="E1" s="103"/>
      <c r="F1" s="103"/>
      <c r="G1" s="103"/>
      <c r="H1" s="104"/>
      <c r="I1" s="108"/>
      <c r="J1" s="109" t="s">
        <v>16</v>
      </c>
      <c r="K1" s="110"/>
      <c r="L1" s="110"/>
      <c r="M1" s="38" t="s">
        <v>88</v>
      </c>
      <c r="N1" s="37" t="s">
        <v>62</v>
      </c>
      <c r="O1" s="111" t="s">
        <v>61</v>
      </c>
      <c r="P1" s="111"/>
      <c r="Q1" s="111"/>
      <c r="R1" s="111"/>
      <c r="S1" s="118"/>
      <c r="T1" s="118"/>
      <c r="U1" s="118"/>
      <c r="V1" s="118"/>
      <c r="W1" s="118"/>
      <c r="X1" s="118"/>
      <c r="Y1" s="118"/>
      <c r="Z1" s="1"/>
      <c r="AA1" s="46"/>
      <c r="AB1" s="44" t="s">
        <v>73</v>
      </c>
      <c r="AC1" s="44">
        <v>0</v>
      </c>
      <c r="AD1" s="83" t="s">
        <v>82</v>
      </c>
      <c r="AE1" s="83"/>
    </row>
    <row r="2" spans="1:31" ht="15.75" customHeight="1" thickBot="1">
      <c r="A2" s="105"/>
      <c r="B2" s="106"/>
      <c r="C2" s="106"/>
      <c r="D2" s="106"/>
      <c r="E2" s="106"/>
      <c r="F2" s="106"/>
      <c r="G2" s="106"/>
      <c r="H2" s="107"/>
      <c r="I2" s="108"/>
      <c r="J2" s="119" t="s">
        <v>3</v>
      </c>
      <c r="K2" s="120"/>
      <c r="L2" s="120"/>
      <c r="M2" s="60">
        <v>959</v>
      </c>
      <c r="N2" s="175"/>
      <c r="O2" s="47"/>
      <c r="P2" s="47"/>
      <c r="Q2" s="47"/>
      <c r="R2" s="47"/>
      <c r="S2" s="118"/>
      <c r="T2" s="118"/>
      <c r="U2" s="118"/>
      <c r="V2" s="118"/>
      <c r="W2" s="118"/>
      <c r="X2" s="118"/>
      <c r="Y2" s="118"/>
      <c r="Z2" s="1"/>
      <c r="AA2" s="46"/>
      <c r="AB2" s="44" t="s">
        <v>74</v>
      </c>
      <c r="AC2" s="44">
        <v>1</v>
      </c>
      <c r="AD2" s="83" t="s">
        <v>79</v>
      </c>
      <c r="AE2" s="83"/>
    </row>
    <row r="3" spans="1:31" ht="15.75" thickBot="1">
      <c r="A3" s="121"/>
      <c r="B3" s="121"/>
      <c r="C3" s="121"/>
      <c r="D3" s="121"/>
      <c r="E3" s="121"/>
      <c r="F3" s="121"/>
      <c r="G3" s="121"/>
      <c r="H3" s="121"/>
      <c r="I3" s="122"/>
      <c r="J3" s="124" t="s">
        <v>64</v>
      </c>
      <c r="K3" s="125"/>
      <c r="L3" s="125"/>
      <c r="M3" s="50">
        <f>AC6-1</f>
        <v>0</v>
      </c>
      <c r="N3" s="175"/>
      <c r="O3" s="126" t="s">
        <v>75</v>
      </c>
      <c r="P3" s="127"/>
      <c r="Q3" s="127"/>
      <c r="R3" s="128"/>
      <c r="S3" s="118"/>
      <c r="T3" s="118"/>
      <c r="U3" s="118"/>
      <c r="V3" s="118"/>
      <c r="W3" s="118"/>
      <c r="X3" s="118"/>
      <c r="Y3" s="118"/>
      <c r="Z3" s="1"/>
      <c r="AA3" s="46"/>
      <c r="AB3" s="44"/>
      <c r="AC3" s="44">
        <v>2</v>
      </c>
      <c r="AD3" s="83" t="s">
        <v>80</v>
      </c>
      <c r="AE3" s="83"/>
    </row>
    <row r="4" spans="1:31" ht="15" customHeight="1" thickBot="1">
      <c r="A4" s="123"/>
      <c r="B4" s="123"/>
      <c r="C4" s="123"/>
      <c r="D4" s="123"/>
      <c r="E4" s="123"/>
      <c r="F4" s="123"/>
      <c r="G4" s="123"/>
      <c r="H4" s="123"/>
      <c r="I4" s="123"/>
      <c r="J4" s="179"/>
      <c r="K4" s="179"/>
      <c r="L4" s="179"/>
      <c r="M4" s="179"/>
      <c r="N4" s="179"/>
      <c r="O4" s="129"/>
      <c r="P4" s="130"/>
      <c r="Q4" s="130"/>
      <c r="R4" s="131"/>
      <c r="S4" s="118"/>
      <c r="T4" s="118"/>
      <c r="U4" s="118"/>
      <c r="V4" s="118"/>
      <c r="W4" s="118"/>
      <c r="X4" s="118"/>
      <c r="Y4" s="118"/>
      <c r="Z4" s="1"/>
      <c r="AA4" s="46"/>
      <c r="AB4" s="44"/>
      <c r="AC4" s="44">
        <v>3</v>
      </c>
      <c r="AD4" s="83" t="s">
        <v>81</v>
      </c>
      <c r="AE4" s="83"/>
    </row>
    <row r="5" spans="1:31" ht="15.75" thickBot="1">
      <c r="A5" s="144" t="s">
        <v>0</v>
      </c>
      <c r="B5" s="144"/>
      <c r="C5" s="144"/>
      <c r="D5" s="49" t="s">
        <v>8</v>
      </c>
      <c r="E5" s="49" t="s">
        <v>4</v>
      </c>
      <c r="F5" s="4">
        <v>0.15</v>
      </c>
      <c r="G5" s="4">
        <v>0.25</v>
      </c>
      <c r="H5" s="4">
        <v>0.4</v>
      </c>
      <c r="I5" s="49" t="s">
        <v>7</v>
      </c>
      <c r="J5" s="179"/>
      <c r="K5" s="179"/>
      <c r="L5" s="179"/>
      <c r="M5" s="179"/>
      <c r="N5" s="179"/>
      <c r="O5" s="48"/>
      <c r="P5" s="48"/>
      <c r="Q5" s="48"/>
      <c r="R5" s="48"/>
      <c r="S5" s="118"/>
      <c r="T5" s="118"/>
      <c r="U5" s="118"/>
      <c r="V5" s="118"/>
      <c r="W5" s="118"/>
      <c r="X5" s="118"/>
      <c r="Y5" s="118"/>
      <c r="Z5" s="1"/>
      <c r="AA5" s="46"/>
      <c r="AB5" s="44"/>
      <c r="AC5" s="44"/>
      <c r="AD5" s="83"/>
      <c r="AE5" s="83"/>
    </row>
    <row r="6" spans="1:31" ht="15.75" thickBot="1">
      <c r="A6" s="132" t="s">
        <v>11</v>
      </c>
      <c r="B6" s="133"/>
      <c r="C6" s="133"/>
      <c r="D6" s="133"/>
      <c r="E6" s="133"/>
      <c r="F6" s="133"/>
      <c r="G6" s="133"/>
      <c r="H6" s="133"/>
      <c r="I6" s="134"/>
      <c r="J6" s="118"/>
      <c r="K6" s="145" t="s">
        <v>23</v>
      </c>
      <c r="L6" s="146"/>
      <c r="M6" s="146"/>
      <c r="N6" s="146"/>
      <c r="O6" s="146"/>
      <c r="P6" s="146"/>
      <c r="Q6" s="146"/>
      <c r="R6" s="147"/>
      <c r="S6" s="118"/>
      <c r="T6" s="132" t="s">
        <v>44</v>
      </c>
      <c r="U6" s="133"/>
      <c r="V6" s="133"/>
      <c r="W6" s="133"/>
      <c r="X6" s="133"/>
      <c r="Y6" s="134"/>
      <c r="Z6" s="1"/>
      <c r="AA6" s="46"/>
      <c r="AB6" s="44"/>
      <c r="AC6" s="44">
        <v>1</v>
      </c>
      <c r="AD6" s="83">
        <v>1</v>
      </c>
      <c r="AE6" s="83"/>
    </row>
    <row r="7" spans="1:31" ht="16.5" thickBot="1">
      <c r="A7" s="135" t="s">
        <v>77</v>
      </c>
      <c r="B7" s="136"/>
      <c r="C7" s="137"/>
      <c r="D7" s="5">
        <v>174</v>
      </c>
      <c r="E7" s="91"/>
      <c r="F7" s="92"/>
      <c r="G7" s="92"/>
      <c r="H7" s="92"/>
      <c r="I7" s="77">
        <f>D7*M2</f>
        <v>166866</v>
      </c>
      <c r="J7" s="118"/>
      <c r="K7" s="138" t="s">
        <v>24</v>
      </c>
      <c r="L7" s="139"/>
      <c r="M7" s="54">
        <v>0</v>
      </c>
      <c r="N7" s="140" t="s">
        <v>25</v>
      </c>
      <c r="O7" s="141"/>
      <c r="P7" s="141"/>
      <c r="Q7" s="141"/>
      <c r="R7" s="6">
        <f>M7</f>
        <v>0</v>
      </c>
      <c r="S7" s="118"/>
      <c r="T7" s="142" t="s">
        <v>45</v>
      </c>
      <c r="U7" s="143"/>
      <c r="V7" s="7" t="s">
        <v>69</v>
      </c>
      <c r="W7" s="8" t="s">
        <v>70</v>
      </c>
      <c r="X7" s="8" t="s">
        <v>71</v>
      </c>
      <c r="Y7" s="9" t="s">
        <v>31</v>
      </c>
      <c r="Z7" s="1"/>
      <c r="AA7" s="46"/>
      <c r="AB7" s="44"/>
      <c r="AC7" s="44">
        <v>2</v>
      </c>
      <c r="AD7" s="83">
        <v>2</v>
      </c>
      <c r="AE7" s="83"/>
    </row>
    <row r="8" spans="1:31">
      <c r="A8" s="112" t="s">
        <v>1</v>
      </c>
      <c r="B8" s="113"/>
      <c r="C8" s="114"/>
      <c r="D8" s="10">
        <f t="shared" ref="D8:D14" si="0">E8*8</f>
        <v>0</v>
      </c>
      <c r="E8" s="51">
        <v>0</v>
      </c>
      <c r="F8" s="11">
        <f>(M2*E8*0.15)*8</f>
        <v>0</v>
      </c>
      <c r="G8" s="96"/>
      <c r="H8" s="97"/>
      <c r="I8" s="12">
        <f>F8</f>
        <v>0</v>
      </c>
      <c r="J8" s="118"/>
      <c r="K8" s="112" t="s">
        <v>5</v>
      </c>
      <c r="L8" s="113"/>
      <c r="M8" s="55">
        <v>0</v>
      </c>
      <c r="N8" s="117" t="s">
        <v>63</v>
      </c>
      <c r="O8" s="117"/>
      <c r="P8" s="117"/>
      <c r="Q8" s="117"/>
      <c r="R8" s="13">
        <f>(M8*3)*3.4%</f>
        <v>0</v>
      </c>
      <c r="S8" s="118"/>
      <c r="T8" s="151" t="s">
        <v>42</v>
      </c>
      <c r="U8" s="152"/>
      <c r="V8" s="68"/>
      <c r="W8" s="69"/>
      <c r="X8" s="57"/>
      <c r="Y8" s="14">
        <f>X8-W8</f>
        <v>0</v>
      </c>
      <c r="Z8" s="1"/>
      <c r="AA8" s="46"/>
      <c r="AB8" s="84"/>
      <c r="AC8" s="84"/>
      <c r="AD8" s="83">
        <v>3</v>
      </c>
      <c r="AE8" s="83"/>
    </row>
    <row r="9" spans="1:31">
      <c r="A9" s="93" t="s">
        <v>78</v>
      </c>
      <c r="B9" s="94"/>
      <c r="C9" s="95"/>
      <c r="D9" s="10">
        <f t="shared" si="0"/>
        <v>0</v>
      </c>
      <c r="E9" s="51">
        <v>0</v>
      </c>
      <c r="F9" s="74"/>
      <c r="G9" s="11">
        <f>(M2*0.25)*D9</f>
        <v>0</v>
      </c>
      <c r="H9" s="73"/>
      <c r="I9" s="41">
        <f>G9</f>
        <v>0</v>
      </c>
      <c r="J9" s="118"/>
      <c r="K9" s="112" t="s">
        <v>18</v>
      </c>
      <c r="L9" s="113"/>
      <c r="M9" s="55">
        <v>0</v>
      </c>
      <c r="N9" s="117" t="s">
        <v>19</v>
      </c>
      <c r="O9" s="117"/>
      <c r="P9" s="117"/>
      <c r="Q9" s="117"/>
      <c r="R9" s="13">
        <f>(M9*6)*2.82%</f>
        <v>0</v>
      </c>
      <c r="S9" s="118"/>
      <c r="T9" s="153" t="s">
        <v>30</v>
      </c>
      <c r="U9" s="154"/>
      <c r="V9" s="70"/>
      <c r="W9" s="67"/>
      <c r="X9" s="58"/>
      <c r="Y9" s="14">
        <f t="shared" ref="Y9:Y20" si="1">X9-W9</f>
        <v>0</v>
      </c>
      <c r="Z9" s="1"/>
      <c r="AA9" s="46"/>
      <c r="AB9" s="84"/>
      <c r="AC9" s="84"/>
      <c r="AD9" s="83">
        <v>1</v>
      </c>
      <c r="AE9" s="83"/>
    </row>
    <row r="10" spans="1:31" ht="15.75" thickBot="1">
      <c r="A10" s="112" t="s">
        <v>2</v>
      </c>
      <c r="B10" s="113"/>
      <c r="C10" s="114"/>
      <c r="D10" s="10">
        <f t="shared" si="0"/>
        <v>0</v>
      </c>
      <c r="E10" s="51">
        <v>0</v>
      </c>
      <c r="F10" s="96"/>
      <c r="G10" s="98"/>
      <c r="H10" s="15">
        <f>(M2*0.4)*D10</f>
        <v>0</v>
      </c>
      <c r="I10" s="75">
        <f>H10</f>
        <v>0</v>
      </c>
      <c r="J10" s="118"/>
      <c r="K10" s="115" t="s">
        <v>21</v>
      </c>
      <c r="L10" s="116"/>
      <c r="M10" s="55">
        <v>0</v>
      </c>
      <c r="N10" s="117" t="s">
        <v>22</v>
      </c>
      <c r="O10" s="117"/>
      <c r="P10" s="117"/>
      <c r="Q10" s="117"/>
      <c r="R10" s="13">
        <f>M10*M2</f>
        <v>0</v>
      </c>
      <c r="S10" s="118"/>
      <c r="T10" s="153" t="s">
        <v>32</v>
      </c>
      <c r="U10" s="154"/>
      <c r="V10" s="70"/>
      <c r="W10" s="67"/>
      <c r="X10" s="58"/>
      <c r="Y10" s="14">
        <f t="shared" si="1"/>
        <v>0</v>
      </c>
      <c r="Z10" s="1"/>
      <c r="AA10" s="46"/>
      <c r="AB10" s="84"/>
      <c r="AC10" s="84"/>
      <c r="AD10" s="83"/>
      <c r="AE10" s="83"/>
    </row>
    <row r="11" spans="1:31" ht="15.75" thickBot="1">
      <c r="A11" s="112" t="s">
        <v>17</v>
      </c>
      <c r="B11" s="113"/>
      <c r="C11" s="114"/>
      <c r="D11" s="10">
        <f t="shared" si="0"/>
        <v>0</v>
      </c>
      <c r="E11" s="17">
        <f>SUM(E8:E10)</f>
        <v>0</v>
      </c>
      <c r="F11" s="99"/>
      <c r="G11" s="100"/>
      <c r="H11" s="101"/>
      <c r="I11" s="76">
        <f>SUM(I8:I10)</f>
        <v>0</v>
      </c>
      <c r="J11" s="118"/>
      <c r="K11" s="168" t="s">
        <v>26</v>
      </c>
      <c r="L11" s="169"/>
      <c r="M11" s="56">
        <v>0</v>
      </c>
      <c r="N11" s="170" t="s">
        <v>27</v>
      </c>
      <c r="O11" s="171"/>
      <c r="P11" s="171"/>
      <c r="Q11" s="172"/>
      <c r="R11" s="19">
        <f>M11*M2</f>
        <v>0</v>
      </c>
      <c r="S11" s="118"/>
      <c r="T11" s="153" t="s">
        <v>33</v>
      </c>
      <c r="U11" s="154"/>
      <c r="V11" s="70"/>
      <c r="W11" s="67"/>
      <c r="X11" s="58"/>
      <c r="Y11" s="14">
        <f t="shared" si="1"/>
        <v>0</v>
      </c>
      <c r="Z11" s="1"/>
      <c r="AA11" s="46"/>
      <c r="AB11" s="84"/>
      <c r="AC11" s="84"/>
      <c r="AD11" s="83" t="s">
        <v>86</v>
      </c>
      <c r="AE11" s="83"/>
    </row>
    <row r="12" spans="1:31" ht="15.75" thickBot="1">
      <c r="A12" s="148" t="s">
        <v>20</v>
      </c>
      <c r="B12" s="149"/>
      <c r="C12" s="150"/>
      <c r="D12" s="18">
        <f t="shared" si="0"/>
        <v>0</v>
      </c>
      <c r="E12" s="52">
        <v>0</v>
      </c>
      <c r="F12" s="78">
        <f>IF(AD9=2,((M2*1.15)*8)*E12,0)</f>
        <v>0</v>
      </c>
      <c r="G12" s="78">
        <f>IF(AD9=3,((M2*1.25)*8)*E12,0)</f>
        <v>0</v>
      </c>
      <c r="H12" s="79">
        <f>IF(AD9=4,((M2*1.4)*8)*E12,0)</f>
        <v>0</v>
      </c>
      <c r="I12" s="41">
        <f>SUM(F12:H12)</f>
        <v>0</v>
      </c>
      <c r="J12" s="118"/>
      <c r="K12" s="1"/>
      <c r="L12" s="1"/>
      <c r="M12" s="1"/>
      <c r="N12" s="173" t="s">
        <v>28</v>
      </c>
      <c r="O12" s="174"/>
      <c r="P12" s="174"/>
      <c r="Q12" s="174"/>
      <c r="R12" s="20">
        <f>SUM(R7:R11)</f>
        <v>0</v>
      </c>
      <c r="S12" s="118"/>
      <c r="T12" s="153" t="s">
        <v>34</v>
      </c>
      <c r="U12" s="154"/>
      <c r="V12" s="70"/>
      <c r="W12" s="67"/>
      <c r="X12" s="58"/>
      <c r="Y12" s="14">
        <f t="shared" si="1"/>
        <v>0</v>
      </c>
      <c r="Z12" s="1"/>
      <c r="AA12" s="46"/>
      <c r="AB12" s="84"/>
      <c r="AC12" s="84"/>
      <c r="AD12" s="83" t="s">
        <v>85</v>
      </c>
      <c r="AE12" s="83"/>
    </row>
    <row r="13" spans="1:31" ht="15.75" thickBot="1">
      <c r="A13" s="112" t="s">
        <v>10</v>
      </c>
      <c r="B13" s="113"/>
      <c r="C13" s="114"/>
      <c r="D13" s="10">
        <f t="shared" si="0"/>
        <v>0</v>
      </c>
      <c r="E13" s="53">
        <v>0</v>
      </c>
      <c r="F13" s="85"/>
      <c r="G13" s="86"/>
      <c r="H13" s="87">
        <f>IF(AD14=2,((E13*8)*M2)*0.7,((E13*8)*M2)*0.6)</f>
        <v>0</v>
      </c>
      <c r="I13" s="16">
        <f>IF(AD14&gt;=2,H13,0)</f>
        <v>0</v>
      </c>
      <c r="J13" s="118"/>
      <c r="K13" s="1"/>
      <c r="L13" s="1"/>
      <c r="M13" s="1"/>
      <c r="N13" s="1"/>
      <c r="O13" s="1"/>
      <c r="P13" s="1"/>
      <c r="Q13" s="1"/>
      <c r="R13" s="1"/>
      <c r="S13" s="118"/>
      <c r="T13" s="153" t="s">
        <v>35</v>
      </c>
      <c r="U13" s="154"/>
      <c r="V13" s="70"/>
      <c r="W13" s="67"/>
      <c r="X13" s="58"/>
      <c r="Y13" s="14">
        <f t="shared" si="1"/>
        <v>0</v>
      </c>
      <c r="Z13" s="1"/>
      <c r="AA13" s="1"/>
      <c r="AB13" s="1"/>
      <c r="AC13" s="1"/>
      <c r="AD13" s="83" t="s">
        <v>84</v>
      </c>
      <c r="AE13" s="3"/>
    </row>
    <row r="14" spans="1:31" ht="15.75" thickBot="1">
      <c r="A14" s="112" t="s">
        <v>9</v>
      </c>
      <c r="B14" s="113"/>
      <c r="C14" s="114"/>
      <c r="D14" s="10">
        <f t="shared" si="0"/>
        <v>0</v>
      </c>
      <c r="E14" s="53">
        <v>0</v>
      </c>
      <c r="F14" s="166"/>
      <c r="G14" s="167"/>
      <c r="H14" s="167"/>
      <c r="I14" s="16">
        <f>M2*D14*1.23</f>
        <v>0</v>
      </c>
      <c r="J14" s="118"/>
      <c r="K14" s="132" t="s">
        <v>60</v>
      </c>
      <c r="L14" s="133"/>
      <c r="M14" s="133"/>
      <c r="N14" s="133"/>
      <c r="O14" s="133"/>
      <c r="P14" s="133"/>
      <c r="Q14" s="133"/>
      <c r="R14" s="134"/>
      <c r="S14" s="118"/>
      <c r="T14" s="153" t="s">
        <v>36</v>
      </c>
      <c r="U14" s="154"/>
      <c r="V14" s="70"/>
      <c r="W14" s="67"/>
      <c r="X14" s="58"/>
      <c r="Y14" s="14">
        <f t="shared" si="1"/>
        <v>0</v>
      </c>
      <c r="Z14" s="1"/>
      <c r="AA14" s="1"/>
      <c r="AB14" s="1"/>
      <c r="AC14" s="1"/>
      <c r="AD14" s="83">
        <v>1</v>
      </c>
      <c r="AE14" s="3"/>
    </row>
    <row r="15" spans="1:31" ht="15.75" thickBot="1">
      <c r="A15" s="208" t="s">
        <v>87</v>
      </c>
      <c r="B15" s="209"/>
      <c r="C15" s="236"/>
      <c r="D15" s="155"/>
      <c r="E15" s="155"/>
      <c r="F15" s="155"/>
      <c r="G15" s="155"/>
      <c r="H15" s="156"/>
      <c r="I15" s="21">
        <f>R12</f>
        <v>0</v>
      </c>
      <c r="J15" s="118"/>
      <c r="K15" s="157" t="s">
        <v>51</v>
      </c>
      <c r="L15" s="158"/>
      <c r="M15" s="159"/>
      <c r="N15" s="42">
        <v>0.24</v>
      </c>
      <c r="O15" s="160"/>
      <c r="P15" s="160"/>
      <c r="Q15" s="161"/>
      <c r="R15" s="12">
        <f>N15*I16</f>
        <v>40047.839999999997</v>
      </c>
      <c r="S15" s="118"/>
      <c r="T15" s="153" t="s">
        <v>37</v>
      </c>
      <c r="U15" s="154"/>
      <c r="V15" s="70"/>
      <c r="W15" s="67"/>
      <c r="X15" s="58"/>
      <c r="Y15" s="14">
        <f t="shared" si="1"/>
        <v>0</v>
      </c>
      <c r="Z15" s="1"/>
      <c r="AA15" s="1"/>
      <c r="AB15" s="1"/>
      <c r="AC15" s="1"/>
      <c r="AD15" s="3"/>
      <c r="AE15" s="3"/>
    </row>
    <row r="16" spans="1:31" ht="16.5" customHeight="1" thickBot="1">
      <c r="A16" s="162" t="s">
        <v>29</v>
      </c>
      <c r="B16" s="163"/>
      <c r="C16" s="164"/>
      <c r="D16" s="218"/>
      <c r="E16" s="219"/>
      <c r="F16" s="219"/>
      <c r="G16" s="219"/>
      <c r="H16" s="220"/>
      <c r="I16" s="22">
        <f>SUM(I7,I8,I9,I10,I12,I13,I14,I15)</f>
        <v>166866</v>
      </c>
      <c r="J16" s="118"/>
      <c r="K16" s="112" t="s">
        <v>52</v>
      </c>
      <c r="L16" s="113"/>
      <c r="M16" s="114"/>
      <c r="N16" s="23">
        <v>5.0000000000000001E-3</v>
      </c>
      <c r="O16" s="165"/>
      <c r="P16" s="165"/>
      <c r="Q16" s="96"/>
      <c r="R16" s="16">
        <f>N16*I16</f>
        <v>834.33</v>
      </c>
      <c r="S16" s="118"/>
      <c r="T16" s="153" t="s">
        <v>38</v>
      </c>
      <c r="U16" s="154"/>
      <c r="V16" s="70"/>
      <c r="W16" s="67"/>
      <c r="X16" s="58"/>
      <c r="Y16" s="14">
        <f t="shared" si="1"/>
        <v>0</v>
      </c>
      <c r="Z16" s="1"/>
      <c r="AA16" s="1"/>
      <c r="AB16" s="1"/>
      <c r="AC16" s="1"/>
      <c r="AD16" s="3"/>
      <c r="AE16" s="3"/>
    </row>
    <row r="17" spans="1:31" ht="15.75" thickBot="1">
      <c r="A17" s="1"/>
      <c r="B17" s="1"/>
      <c r="C17" s="1"/>
      <c r="D17" s="1"/>
      <c r="E17" s="1"/>
      <c r="F17" s="1"/>
      <c r="G17" s="1"/>
      <c r="H17" s="1"/>
      <c r="I17" s="1"/>
      <c r="J17" s="118"/>
      <c r="K17" s="112" t="s">
        <v>53</v>
      </c>
      <c r="L17" s="113"/>
      <c r="M17" s="114"/>
      <c r="N17" s="23">
        <v>1.4999999999999999E-2</v>
      </c>
      <c r="O17" s="230"/>
      <c r="P17" s="230"/>
      <c r="Q17" s="231"/>
      <c r="R17" s="16">
        <f>N17*I16</f>
        <v>2502.9899999999998</v>
      </c>
      <c r="S17" s="118"/>
      <c r="T17" s="153" t="s">
        <v>39</v>
      </c>
      <c r="U17" s="154"/>
      <c r="V17" s="70"/>
      <c r="W17" s="67"/>
      <c r="X17" s="58"/>
      <c r="Y17" s="14">
        <f t="shared" si="1"/>
        <v>0</v>
      </c>
      <c r="Z17" s="1"/>
      <c r="AA17" s="1"/>
      <c r="AB17" s="1"/>
      <c r="AC17" s="1"/>
      <c r="AD17" s="3"/>
      <c r="AE17" s="3"/>
    </row>
    <row r="18" spans="1:31" ht="15.75" thickBot="1">
      <c r="A18" s="232" t="s">
        <v>12</v>
      </c>
      <c r="B18" s="233"/>
      <c r="C18" s="233"/>
      <c r="D18" s="233"/>
      <c r="E18" s="234"/>
      <c r="F18" s="234"/>
      <c r="G18" s="234"/>
      <c r="H18" s="234"/>
      <c r="I18" s="235"/>
      <c r="J18" s="118"/>
      <c r="K18" s="112" t="s">
        <v>54</v>
      </c>
      <c r="L18" s="113"/>
      <c r="M18" s="114"/>
      <c r="N18" s="23">
        <v>0.01</v>
      </c>
      <c r="O18" s="165"/>
      <c r="P18" s="165"/>
      <c r="Q18" s="96"/>
      <c r="R18" s="16">
        <f>N18*I16</f>
        <v>1668.66</v>
      </c>
      <c r="S18" s="118"/>
      <c r="T18" s="153" t="s">
        <v>40</v>
      </c>
      <c r="U18" s="154"/>
      <c r="V18" s="70"/>
      <c r="W18" s="67"/>
      <c r="X18" s="58"/>
      <c r="Y18" s="14">
        <f t="shared" si="1"/>
        <v>0</v>
      </c>
      <c r="Z18" s="1"/>
      <c r="AA18" s="1"/>
      <c r="AB18" s="1"/>
      <c r="AC18" s="1"/>
      <c r="AD18" s="3"/>
      <c r="AE18" s="3"/>
    </row>
    <row r="19" spans="1:31" ht="15.75" thickBot="1">
      <c r="A19" s="183" t="s">
        <v>13</v>
      </c>
      <c r="B19" s="184"/>
      <c r="C19" s="201"/>
      <c r="D19" s="63">
        <v>0.16</v>
      </c>
      <c r="E19" s="66"/>
      <c r="F19" s="90">
        <f>(((I16-I15)*12)+I15)/2424000</f>
        <v>0.82606930693069303</v>
      </c>
      <c r="G19" s="237">
        <f>IF(F19&lt;1,1,F19)</f>
        <v>1</v>
      </c>
      <c r="H19" s="64">
        <f>((I16)*0.16)-(IF(M3&gt;=3,(M3*33000),(M3*10000)))</f>
        <v>26698.560000000001</v>
      </c>
      <c r="I19" s="61">
        <f>IF(G19&lt;=0,I16*0.16,H19)*((G19)*1.016)</f>
        <v>27125.736960000002</v>
      </c>
      <c r="J19" s="118"/>
      <c r="K19" s="202" t="s">
        <v>55</v>
      </c>
      <c r="L19" s="203"/>
      <c r="M19" s="204"/>
      <c r="N19" s="43">
        <v>0.03</v>
      </c>
      <c r="O19" s="205"/>
      <c r="P19" s="205"/>
      <c r="Q19" s="206"/>
      <c r="R19" s="33">
        <f>N19*I16</f>
        <v>5005.9799999999996</v>
      </c>
      <c r="S19" s="118"/>
      <c r="T19" s="221" t="s">
        <v>41</v>
      </c>
      <c r="U19" s="222"/>
      <c r="V19" s="71"/>
      <c r="W19" s="72"/>
      <c r="X19" s="59"/>
      <c r="Y19" s="25">
        <f t="shared" si="1"/>
        <v>0</v>
      </c>
      <c r="Z19" s="1"/>
      <c r="AA19" s="1"/>
      <c r="AB19" s="1"/>
      <c r="AC19" s="1"/>
      <c r="AD19" s="3"/>
      <c r="AE19" s="3"/>
    </row>
    <row r="20" spans="1:31" ht="15.75" thickBot="1">
      <c r="A20" s="115" t="s">
        <v>14</v>
      </c>
      <c r="B20" s="116"/>
      <c r="C20" s="194"/>
      <c r="D20" s="65">
        <v>0.1</v>
      </c>
      <c r="E20" s="195"/>
      <c r="F20" s="140"/>
      <c r="G20" s="140"/>
      <c r="H20" s="223"/>
      <c r="I20" s="62">
        <f>I16*D20</f>
        <v>16686.600000000002</v>
      </c>
      <c r="J20" s="118"/>
      <c r="K20" s="224" t="s">
        <v>56</v>
      </c>
      <c r="L20" s="225"/>
      <c r="M20" s="226"/>
      <c r="N20" s="26">
        <f>SUM(N15:N19)</f>
        <v>0.30000000000000004</v>
      </c>
      <c r="O20" s="140"/>
      <c r="P20" s="140"/>
      <c r="Q20" s="227"/>
      <c r="R20" s="41">
        <f>SUM(R15:R19)</f>
        <v>50059.8</v>
      </c>
      <c r="S20" s="118"/>
      <c r="T20" s="228" t="s">
        <v>43</v>
      </c>
      <c r="U20" s="229"/>
      <c r="V20" s="27">
        <f>SUM(V8:V19)</f>
        <v>0</v>
      </c>
      <c r="W20" s="28">
        <f>SUM(W8:W19)</f>
        <v>0</v>
      </c>
      <c r="X20" s="28">
        <f>SUM(X8:X19)</f>
        <v>0</v>
      </c>
      <c r="Y20" s="29">
        <f t="shared" si="1"/>
        <v>0</v>
      </c>
      <c r="Z20" s="1"/>
      <c r="AA20" s="1"/>
      <c r="AB20" s="1"/>
      <c r="AC20" s="1"/>
      <c r="AD20" s="3"/>
      <c r="AE20" s="3"/>
    </row>
    <row r="21" spans="1:31">
      <c r="A21" s="115" t="s">
        <v>83</v>
      </c>
      <c r="B21" s="116"/>
      <c r="C21" s="194"/>
      <c r="D21" s="65">
        <v>8.5000000000000006E-2</v>
      </c>
      <c r="E21" s="195"/>
      <c r="F21" s="165"/>
      <c r="G21" s="165"/>
      <c r="H21" s="196"/>
      <c r="I21" s="62">
        <f>I16*D21</f>
        <v>14183.61</v>
      </c>
      <c r="J21" s="118"/>
      <c r="K21" s="112" t="s">
        <v>57</v>
      </c>
      <c r="L21" s="113"/>
      <c r="M21" s="114"/>
      <c r="N21" s="23">
        <f>I23/I16</f>
        <v>0.34755999999999998</v>
      </c>
      <c r="O21" s="165"/>
      <c r="P21" s="165"/>
      <c r="Q21" s="96"/>
      <c r="R21" s="16">
        <f>I23</f>
        <v>57995.946960000001</v>
      </c>
      <c r="S21" s="118"/>
      <c r="T21" s="197"/>
      <c r="U21" s="197"/>
      <c r="V21" s="197"/>
      <c r="W21" s="197"/>
      <c r="X21" s="197"/>
      <c r="Y21" s="197"/>
      <c r="Z21" s="1"/>
      <c r="AA21" s="1"/>
      <c r="AB21" s="1"/>
      <c r="AC21" s="1"/>
      <c r="AD21" s="3"/>
      <c r="AE21" s="3"/>
    </row>
    <row r="22" spans="1:31" ht="15.75" thickBot="1">
      <c r="A22" s="1"/>
      <c r="B22" s="1"/>
      <c r="C22" s="1"/>
      <c r="D22" s="1"/>
      <c r="E22" s="1"/>
      <c r="F22" s="1"/>
      <c r="G22" s="1"/>
      <c r="H22" s="1"/>
      <c r="I22" s="1"/>
      <c r="J22" s="118"/>
      <c r="K22" s="112" t="s">
        <v>58</v>
      </c>
      <c r="L22" s="113"/>
      <c r="M22" s="114"/>
      <c r="N22" s="30">
        <f>N21+N20</f>
        <v>0.64756000000000002</v>
      </c>
      <c r="O22" s="165"/>
      <c r="P22" s="165"/>
      <c r="Q22" s="96"/>
      <c r="R22" s="16">
        <f>R20+R21</f>
        <v>108055.74696</v>
      </c>
      <c r="S22" s="118"/>
      <c r="T22" s="198"/>
      <c r="U22" s="198"/>
      <c r="V22" s="198"/>
      <c r="W22" s="198"/>
      <c r="X22" s="198"/>
      <c r="Y22" s="198"/>
      <c r="Z22" s="1"/>
      <c r="AA22" s="1"/>
      <c r="AB22" s="1"/>
      <c r="AC22" s="1"/>
      <c r="AD22" s="3"/>
      <c r="AE22" s="3"/>
    </row>
    <row r="23" spans="1:31" ht="15.75" thickBot="1">
      <c r="A23" s="183" t="s">
        <v>15</v>
      </c>
      <c r="B23" s="184"/>
      <c r="C23" s="185"/>
      <c r="D23" s="186"/>
      <c r="E23" s="187"/>
      <c r="F23" s="187"/>
      <c r="G23" s="187"/>
      <c r="H23" s="188"/>
      <c r="I23" s="24">
        <f>SUM(I19:I21)</f>
        <v>57995.946960000001</v>
      </c>
      <c r="J23" s="118"/>
      <c r="K23" s="202" t="s">
        <v>59</v>
      </c>
      <c r="L23" s="203"/>
      <c r="M23" s="204"/>
      <c r="N23" s="32">
        <f>R23/I16</f>
        <v>1.2999999999999998</v>
      </c>
      <c r="O23" s="205"/>
      <c r="P23" s="205"/>
      <c r="Q23" s="206"/>
      <c r="R23" s="33">
        <f>R22+I24</f>
        <v>216925.8</v>
      </c>
      <c r="S23" s="118"/>
      <c r="T23" s="132" t="s">
        <v>48</v>
      </c>
      <c r="U23" s="133"/>
      <c r="V23" s="133"/>
      <c r="W23" s="133"/>
      <c r="X23" s="133"/>
      <c r="Y23" s="134"/>
      <c r="Z23" s="81"/>
      <c r="AA23" s="80"/>
      <c r="AB23" s="80"/>
      <c r="AC23" s="80"/>
      <c r="AD23" s="80"/>
      <c r="AE23" s="80"/>
    </row>
    <row r="24" spans="1:31" ht="15.75" thickBot="1">
      <c r="A24" s="208" t="s">
        <v>6</v>
      </c>
      <c r="B24" s="209"/>
      <c r="C24" s="209"/>
      <c r="D24" s="199"/>
      <c r="E24" s="200"/>
      <c r="F24" s="200"/>
      <c r="G24" s="200"/>
      <c r="H24" s="88">
        <f>I24/300</f>
        <v>362.9001768</v>
      </c>
      <c r="I24" s="31">
        <f>I16-I23</f>
        <v>108870.05304</v>
      </c>
      <c r="J24" s="118"/>
      <c r="K24" s="1"/>
      <c r="L24" s="1"/>
      <c r="M24" s="1"/>
      <c r="N24" s="1"/>
      <c r="O24" s="1"/>
      <c r="P24" s="1"/>
      <c r="Q24" s="1"/>
      <c r="R24" s="1"/>
      <c r="S24" s="118"/>
      <c r="T24" s="191" t="s">
        <v>49</v>
      </c>
      <c r="U24" s="192"/>
      <c r="V24" s="192"/>
      <c r="W24" s="193"/>
      <c r="X24" s="89">
        <f>V20</f>
        <v>0</v>
      </c>
      <c r="Y24" s="81"/>
      <c r="Z24" s="80"/>
      <c r="AA24" s="80"/>
      <c r="AB24" s="80"/>
      <c r="AC24" s="80"/>
      <c r="AD24" s="80"/>
    </row>
    <row r="25" spans="1:31" ht="15" customHeight="1" thickBot="1">
      <c r="A25" s="179"/>
      <c r="B25" s="179"/>
      <c r="C25" s="179"/>
      <c r="D25" s="179"/>
      <c r="E25" s="179"/>
      <c r="F25" s="179"/>
      <c r="G25" s="179"/>
      <c r="H25" s="179"/>
      <c r="I25" s="179"/>
      <c r="J25" s="118"/>
      <c r="K25" s="1"/>
      <c r="L25" s="1"/>
      <c r="M25" s="1"/>
      <c r="N25" s="1"/>
      <c r="O25" s="1"/>
      <c r="P25" s="1"/>
      <c r="Q25" s="1"/>
      <c r="R25" s="1"/>
      <c r="S25" s="118"/>
      <c r="T25" s="189" t="s">
        <v>50</v>
      </c>
      <c r="U25" s="190"/>
      <c r="V25" s="190"/>
      <c r="W25" s="190"/>
      <c r="X25" s="34">
        <f>IF(X24&gt;=2424000,(((X24-2424000)*1.27)*0.16)+(2424000*0.16),X24*0.16)</f>
        <v>0</v>
      </c>
      <c r="Y25" s="207"/>
      <c r="Z25" s="118"/>
      <c r="AA25" s="118"/>
      <c r="AB25" s="118"/>
      <c r="AC25" s="118"/>
      <c r="AD25" s="118"/>
      <c r="AE25" s="118"/>
    </row>
    <row r="26" spans="1:31" ht="15" customHeight="1" thickBot="1">
      <c r="A26" s="180" t="s">
        <v>65</v>
      </c>
      <c r="B26" s="180"/>
      <c r="C26" s="180"/>
      <c r="D26" s="180"/>
      <c r="E26" s="180"/>
      <c r="F26" s="181" t="s">
        <v>66</v>
      </c>
      <c r="G26" s="181"/>
      <c r="H26" s="181"/>
      <c r="I26" s="40" t="s">
        <v>67</v>
      </c>
      <c r="J26" s="118"/>
      <c r="K26" s="1"/>
      <c r="L26" s="1"/>
      <c r="M26" s="1"/>
      <c r="N26" s="1"/>
      <c r="O26" s="1"/>
      <c r="P26" s="1"/>
      <c r="Q26" s="1"/>
      <c r="R26" s="1"/>
      <c r="S26" s="118"/>
      <c r="T26" s="189" t="s">
        <v>46</v>
      </c>
      <c r="U26" s="190"/>
      <c r="V26" s="190"/>
      <c r="W26" s="190"/>
      <c r="X26" s="35">
        <f>X24*0.1</f>
        <v>0</v>
      </c>
      <c r="Y26" s="207"/>
      <c r="Z26" s="118"/>
      <c r="AA26" s="118"/>
      <c r="AB26" s="118"/>
      <c r="AC26" s="118"/>
      <c r="AD26" s="118"/>
      <c r="AE26" s="118"/>
    </row>
    <row r="27" spans="1:31" ht="15" customHeight="1" thickBot="1">
      <c r="A27" s="182" t="s">
        <v>68</v>
      </c>
      <c r="B27" s="182"/>
      <c r="C27" s="182"/>
      <c r="D27" s="182"/>
      <c r="E27" s="182"/>
      <c r="F27" s="181" t="s">
        <v>66</v>
      </c>
      <c r="G27" s="181"/>
      <c r="H27" s="181"/>
      <c r="I27" s="45">
        <v>40884</v>
      </c>
      <c r="J27" s="118"/>
      <c r="K27" s="1"/>
      <c r="L27" s="1"/>
      <c r="M27" s="1"/>
      <c r="N27" s="1"/>
      <c r="O27" s="1"/>
      <c r="P27" s="1"/>
      <c r="Q27" s="1"/>
      <c r="R27" s="1"/>
      <c r="S27" s="118"/>
      <c r="T27" s="176" t="s">
        <v>47</v>
      </c>
      <c r="U27" s="177"/>
      <c r="V27" s="177"/>
      <c r="W27" s="178"/>
      <c r="X27" s="36">
        <f>X24*0.085</f>
        <v>0</v>
      </c>
      <c r="Y27" s="207"/>
      <c r="Z27" s="118"/>
      <c r="AA27" s="118"/>
      <c r="AB27" s="118"/>
      <c r="AC27" s="118"/>
      <c r="AD27" s="118"/>
      <c r="AE27" s="118"/>
    </row>
    <row r="28" spans="1:31" ht="15" customHeight="1" thickBot="1">
      <c r="A28" s="210"/>
      <c r="B28" s="210"/>
      <c r="C28" s="210"/>
      <c r="D28" s="210"/>
      <c r="E28" s="210"/>
      <c r="F28" s="210"/>
      <c r="G28" s="210"/>
      <c r="H28" s="210"/>
      <c r="I28" s="210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80"/>
      <c r="U28" s="80"/>
      <c r="V28" s="80"/>
      <c r="W28" s="80"/>
      <c r="X28" s="82"/>
      <c r="Y28" s="179"/>
      <c r="Z28" s="118"/>
      <c r="AA28" s="118"/>
      <c r="AB28" s="118"/>
      <c r="AC28" s="118"/>
      <c r="AD28" s="118"/>
      <c r="AE28" s="118"/>
    </row>
    <row r="29" spans="1:31" ht="15.75" customHeight="1">
      <c r="A29" s="211" t="s">
        <v>72</v>
      </c>
      <c r="B29" s="212"/>
      <c r="C29" s="212"/>
      <c r="D29" s="212"/>
      <c r="E29" s="212"/>
      <c r="F29" s="212"/>
      <c r="G29" s="212"/>
      <c r="H29" s="212"/>
      <c r="I29" s="213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80"/>
      <c r="U29" s="80"/>
      <c r="V29" s="80"/>
      <c r="W29" s="80"/>
      <c r="X29" s="82"/>
      <c r="Y29" s="179"/>
      <c r="Z29" s="118"/>
      <c r="AA29" s="118"/>
      <c r="AB29" s="118"/>
      <c r="AC29" s="118"/>
      <c r="AD29" s="118"/>
      <c r="AE29" s="118"/>
    </row>
    <row r="30" spans="1:31">
      <c r="A30" s="214"/>
      <c r="B30" s="182"/>
      <c r="C30" s="182"/>
      <c r="D30" s="182"/>
      <c r="E30" s="182"/>
      <c r="F30" s="182"/>
      <c r="G30" s="182"/>
      <c r="H30" s="182"/>
      <c r="I30" s="215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</row>
    <row r="31" spans="1:31" ht="15" customHeight="1">
      <c r="A31" s="214"/>
      <c r="B31" s="182"/>
      <c r="C31" s="182"/>
      <c r="D31" s="182"/>
      <c r="E31" s="182"/>
      <c r="F31" s="182"/>
      <c r="G31" s="182"/>
      <c r="H31" s="182"/>
      <c r="I31" s="215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</row>
    <row r="32" spans="1:31" ht="15" customHeight="1">
      <c r="A32" s="214"/>
      <c r="B32" s="182"/>
      <c r="C32" s="182"/>
      <c r="D32" s="182"/>
      <c r="E32" s="182"/>
      <c r="F32" s="182"/>
      <c r="G32" s="182"/>
      <c r="H32" s="182"/>
      <c r="I32" s="215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</row>
    <row r="33" spans="1:31">
      <c r="A33" s="214"/>
      <c r="B33" s="182"/>
      <c r="C33" s="182"/>
      <c r="D33" s="182"/>
      <c r="E33" s="182"/>
      <c r="F33" s="182"/>
      <c r="G33" s="182"/>
      <c r="H33" s="182"/>
      <c r="I33" s="215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</row>
    <row r="34" spans="1:31" ht="15.75" thickBot="1">
      <c r="A34" s="216"/>
      <c r="B34" s="210"/>
      <c r="C34" s="210"/>
      <c r="D34" s="210"/>
      <c r="E34" s="210"/>
      <c r="F34" s="210"/>
      <c r="G34" s="210"/>
      <c r="H34" s="210"/>
      <c r="I34" s="217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</row>
    <row r="35" spans="1:31">
      <c r="A35" s="39"/>
      <c r="B35" s="39"/>
      <c r="C35" s="39"/>
      <c r="D35" s="39"/>
      <c r="E35" s="39"/>
      <c r="F35" s="39"/>
      <c r="G35" s="39"/>
      <c r="H35" s="39"/>
      <c r="I35" s="39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</row>
    <row r="36" spans="1:31">
      <c r="A36" s="1"/>
      <c r="B36" s="1"/>
      <c r="C36" s="1"/>
      <c r="D36" s="1"/>
      <c r="E36" s="1"/>
      <c r="F36" s="1"/>
      <c r="G36" s="1"/>
      <c r="H36" s="1"/>
      <c r="I36" s="1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</row>
    <row r="37" spans="1:31">
      <c r="A37" s="1"/>
      <c r="B37" s="1"/>
      <c r="C37" s="1"/>
      <c r="D37" s="1"/>
      <c r="E37" s="1"/>
      <c r="F37" s="1"/>
      <c r="G37" s="1"/>
      <c r="H37" s="1"/>
      <c r="I37" s="1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</row>
    <row r="38" spans="1:31">
      <c r="A38" s="1"/>
      <c r="B38" s="1"/>
      <c r="C38" s="1"/>
      <c r="D38" s="1"/>
      <c r="E38" s="1"/>
      <c r="F38" s="1"/>
      <c r="G38" s="1"/>
      <c r="H38" s="1"/>
      <c r="I38" s="1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</row>
    <row r="39" spans="1:31">
      <c r="A39" s="1"/>
      <c r="B39" s="1"/>
      <c r="C39" s="1"/>
      <c r="D39" s="1"/>
      <c r="E39" s="1"/>
      <c r="F39" s="1"/>
      <c r="G39" s="1"/>
      <c r="H39" s="1"/>
      <c r="I39" s="1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</row>
    <row r="40" spans="1:31">
      <c r="A40" s="1"/>
      <c r="B40" s="1"/>
      <c r="C40" s="1"/>
      <c r="D40" s="1"/>
      <c r="E40" s="1"/>
      <c r="F40" s="1"/>
      <c r="G40" s="1"/>
      <c r="H40" s="1"/>
      <c r="I40" s="1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</row>
    <row r="41" spans="1:31"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</row>
    <row r="42" spans="1:31"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Y42" s="80"/>
      <c r="Z42" s="80"/>
      <c r="AA42" s="80"/>
      <c r="AB42" s="80"/>
      <c r="AC42" s="80"/>
      <c r="AD42" s="80"/>
      <c r="AE42" s="80"/>
    </row>
    <row r="43" spans="1:31"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Y43" s="80"/>
      <c r="Z43" s="80"/>
      <c r="AA43" s="80"/>
      <c r="AB43" s="80"/>
      <c r="AC43" s="80"/>
      <c r="AD43" s="80"/>
      <c r="AE43" s="80"/>
    </row>
  </sheetData>
  <sheetProtection selectLockedCells="1"/>
  <dataConsolidate/>
  <customSheetViews>
    <customSheetView guid="{DD60FDF1-A626-4BD3-BFA7-ACC5D9335012}" hiddenColumns="1">
      <selection activeCell="Y24" sqref="Y24"/>
      <pageMargins left="0.25" right="0.25" top="0.75" bottom="0.75" header="0.3" footer="0.3"/>
      <pageSetup paperSize="9" scale="80" orientation="landscape" r:id="rId1"/>
    </customSheetView>
  </customSheetViews>
  <mergeCells count="103">
    <mergeCell ref="K17:M17"/>
    <mergeCell ref="O17:Q17"/>
    <mergeCell ref="T17:U17"/>
    <mergeCell ref="A18:I18"/>
    <mergeCell ref="K18:M18"/>
    <mergeCell ref="O18:Q18"/>
    <mergeCell ref="T18:U18"/>
    <mergeCell ref="A15:C15"/>
    <mergeCell ref="A21:C21"/>
    <mergeCell ref="E21:H21"/>
    <mergeCell ref="K21:M21"/>
    <mergeCell ref="O21:Q21"/>
    <mergeCell ref="T21:Y22"/>
    <mergeCell ref="K22:M22"/>
    <mergeCell ref="O22:Q22"/>
    <mergeCell ref="D24:G24"/>
    <mergeCell ref="A19:C19"/>
    <mergeCell ref="K19:M19"/>
    <mergeCell ref="O19:Q19"/>
    <mergeCell ref="A24:C24"/>
    <mergeCell ref="K23:M23"/>
    <mergeCell ref="O23:Q23"/>
    <mergeCell ref="T19:U19"/>
    <mergeCell ref="A20:C20"/>
    <mergeCell ref="E20:H20"/>
    <mergeCell ref="K20:M20"/>
    <mergeCell ref="O20:Q20"/>
    <mergeCell ref="T20:U20"/>
    <mergeCell ref="T27:W27"/>
    <mergeCell ref="A25:I25"/>
    <mergeCell ref="J28:S43"/>
    <mergeCell ref="A26:E26"/>
    <mergeCell ref="F26:H26"/>
    <mergeCell ref="A27:E27"/>
    <mergeCell ref="F27:H27"/>
    <mergeCell ref="A23:C23"/>
    <mergeCell ref="D23:H23"/>
    <mergeCell ref="T25:W25"/>
    <mergeCell ref="T23:Y23"/>
    <mergeCell ref="T24:W24"/>
    <mergeCell ref="Y25:AE29"/>
    <mergeCell ref="T26:W26"/>
    <mergeCell ref="A28:I28"/>
    <mergeCell ref="A29:I34"/>
    <mergeCell ref="D15:H15"/>
    <mergeCell ref="K15:M15"/>
    <mergeCell ref="O15:Q15"/>
    <mergeCell ref="T15:U15"/>
    <mergeCell ref="A16:C16"/>
    <mergeCell ref="K16:M16"/>
    <mergeCell ref="O16:Q16"/>
    <mergeCell ref="T10:U10"/>
    <mergeCell ref="A13:C13"/>
    <mergeCell ref="T13:U13"/>
    <mergeCell ref="A14:C14"/>
    <mergeCell ref="F14:H14"/>
    <mergeCell ref="K14:R14"/>
    <mergeCell ref="T14:U14"/>
    <mergeCell ref="K11:L11"/>
    <mergeCell ref="N11:Q11"/>
    <mergeCell ref="T11:U11"/>
    <mergeCell ref="N12:Q12"/>
    <mergeCell ref="T12:U12"/>
    <mergeCell ref="D16:H16"/>
    <mergeCell ref="T16:U16"/>
    <mergeCell ref="S1:Y5"/>
    <mergeCell ref="J2:L2"/>
    <mergeCell ref="A3:I4"/>
    <mergeCell ref="J3:L3"/>
    <mergeCell ref="O3:R4"/>
    <mergeCell ref="T6:Y6"/>
    <mergeCell ref="A7:C7"/>
    <mergeCell ref="K7:L7"/>
    <mergeCell ref="N7:Q7"/>
    <mergeCell ref="T7:U7"/>
    <mergeCell ref="A5:C5"/>
    <mergeCell ref="A6:I6"/>
    <mergeCell ref="J6:J27"/>
    <mergeCell ref="K6:R6"/>
    <mergeCell ref="S6:S27"/>
    <mergeCell ref="A8:C8"/>
    <mergeCell ref="K8:L8"/>
    <mergeCell ref="N8:Q8"/>
    <mergeCell ref="A12:C12"/>
    <mergeCell ref="T8:U8"/>
    <mergeCell ref="A10:C10"/>
    <mergeCell ref="K9:L9"/>
    <mergeCell ref="N9:Q9"/>
    <mergeCell ref="T9:U9"/>
    <mergeCell ref="E7:H7"/>
    <mergeCell ref="A9:C9"/>
    <mergeCell ref="G8:H8"/>
    <mergeCell ref="F10:G10"/>
    <mergeCell ref="F11:H11"/>
    <mergeCell ref="A1:H2"/>
    <mergeCell ref="I1:I2"/>
    <mergeCell ref="J1:L1"/>
    <mergeCell ref="O1:R1"/>
    <mergeCell ref="A11:C11"/>
    <mergeCell ref="K10:L10"/>
    <mergeCell ref="N10:Q10"/>
    <mergeCell ref="N2:N3"/>
    <mergeCell ref="J4:N5"/>
  </mergeCells>
  <pageMargins left="0.25" right="0.25" top="0.75" bottom="0.75" header="0.3" footer="0.3"/>
  <pageSetup paperSize="9" scale="80" orientation="landscape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Nokia_2012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Kamikaze</dc:creator>
  <cp:lastModifiedBy>laptop</cp:lastModifiedBy>
  <cp:lastPrinted>2011-08-18T21:54:56Z</cp:lastPrinted>
  <dcterms:created xsi:type="dcterms:W3CDTF">2011-03-06T19:14:38Z</dcterms:created>
  <dcterms:modified xsi:type="dcterms:W3CDTF">2012-02-09T11:33:25Z</dcterms:modified>
</cp:coreProperties>
</file>